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duong0\Desktop\"/>
    </mc:Choice>
  </mc:AlternateContent>
  <xr:revisionPtr revIDLastSave="0" documentId="13_ncr:1_{31F51789-6306-43B3-8BF7-9ABA3BC446F4}" xr6:coauthVersionLast="47" xr6:coauthVersionMax="47" xr10:uidLastSave="{00000000-0000-0000-0000-000000000000}"/>
  <bookViews>
    <workbookView xWindow="14025" yWindow="-16350" windowWidth="29040" windowHeight="15720" tabRatio="834" activeTab="3" xr2:uid="{00000000-000D-0000-FFFF-FFFF00000000}"/>
  </bookViews>
  <sheets>
    <sheet name="Introduction" sheetId="3" r:id="rId1"/>
    <sheet name="Small &amp; Medium Events" sheetId="1" r:id="rId2"/>
    <sheet name="Large Events" sheetId="9" r:id="rId3"/>
    <sheet name="Virtual Events" sheetId="10" r:id="rId4"/>
    <sheet name="Estimated Travel Emissions - No" sheetId="21" state="hidden" r:id="rId5"/>
    <sheet name="Criteria Emissions" sheetId="20" state="hidden" r:id="rId6"/>
    <sheet name="Criteria VEs" sheetId="12" state="hidden" r:id="rId7"/>
    <sheet name="Criteria SMEs" sheetId="2" state="hidden" r:id="rId8"/>
    <sheet name="Criteria LEs" sheetId="11" state="hidden" r:id="rId9"/>
    <sheet name="References - Combined" sheetId="25" state="hidden" r:id="rId10"/>
    <sheet name="References - Students" sheetId="24" state="hidden" r:id="rId11"/>
    <sheet name="References - Staff" sheetId="23" state="hidden" r:id="rId12"/>
    <sheet name="References - Faculty" sheetId="22" state="hidden" r:id="rId13"/>
    <sheet name="Emissions Factors" sheetId="26" state="hidden" r:id="rId14"/>
  </sheets>
  <definedNames>
    <definedName name="_xlnm._FilterDatabase" localSheetId="0" hidden="1">Introduction!$B$6:$B$18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 l="1"/>
  <c r="G48" i="9"/>
  <c r="G29" i="9"/>
  <c r="G27" i="1"/>
  <c r="D32" i="21" l="1"/>
  <c r="D30" i="21" l="1"/>
  <c r="D29" i="21"/>
  <c r="D28" i="21"/>
  <c r="K16" i="22"/>
  <c r="K15" i="22"/>
  <c r="K14" i="22"/>
  <c r="K13" i="22"/>
  <c r="K11" i="22"/>
  <c r="K12" i="22" s="1"/>
  <c r="K10" i="22"/>
  <c r="K9" i="22"/>
  <c r="K8" i="22"/>
  <c r="K16" i="23"/>
  <c r="K15" i="23"/>
  <c r="K14" i="23"/>
  <c r="K13" i="23"/>
  <c r="K11" i="23"/>
  <c r="K12" i="23" s="1"/>
  <c r="K10" i="23"/>
  <c r="K9" i="23"/>
  <c r="K8" i="23"/>
  <c r="K16" i="24"/>
  <c r="K15" i="24"/>
  <c r="K14" i="24"/>
  <c r="K13" i="24"/>
  <c r="K12" i="24"/>
  <c r="K11" i="24"/>
  <c r="K10" i="24"/>
  <c r="K9" i="24"/>
  <c r="K8" i="24"/>
  <c r="G15" i="26"/>
  <c r="E15" i="26"/>
  <c r="C15" i="26"/>
  <c r="G14" i="26"/>
  <c r="E14" i="26"/>
  <c r="C14" i="26"/>
  <c r="G13" i="26"/>
  <c r="E13" i="26"/>
  <c r="C13" i="26"/>
  <c r="G12" i="26"/>
  <c r="E12" i="26"/>
  <c r="C12" i="26"/>
  <c r="G11" i="26"/>
  <c r="E11" i="26"/>
  <c r="C11" i="26"/>
  <c r="G10" i="26"/>
  <c r="E10" i="26"/>
  <c r="C10" i="26"/>
  <c r="G9" i="26"/>
  <c r="E9" i="26"/>
  <c r="C9" i="26"/>
  <c r="G8" i="26"/>
  <c r="E8" i="26"/>
  <c r="C8" i="26"/>
  <c r="G7" i="26"/>
  <c r="E7" i="26"/>
  <c r="C7" i="26"/>
  <c r="G6" i="26"/>
  <c r="E6" i="26"/>
  <c r="C6" i="26"/>
  <c r="G5" i="26"/>
  <c r="E5" i="26"/>
  <c r="C5" i="26"/>
  <c r="K15" i="25" l="1"/>
  <c r="K14" i="25"/>
  <c r="K9" i="25"/>
  <c r="K8" i="25"/>
  <c r="L29" i="25"/>
  <c r="G6" i="25" l="1"/>
  <c r="H6" i="25"/>
  <c r="I55" i="26" l="1"/>
  <c r="I54" i="26"/>
  <c r="I53" i="26"/>
  <c r="I51" i="26"/>
  <c r="K10" i="25"/>
  <c r="K16" i="25"/>
  <c r="F1" i="26"/>
  <c r="K13" i="25" l="1"/>
  <c r="K11" i="25"/>
  <c r="K12" i="25" s="1"/>
  <c r="L46" i="23" l="1"/>
  <c r="M46" i="23" s="1"/>
  <c r="L47" i="23"/>
  <c r="M47" i="23" s="1"/>
  <c r="L48" i="23"/>
  <c r="M48" i="23" s="1"/>
  <c r="L32" i="23"/>
  <c r="M32" i="23" s="1"/>
  <c r="L33" i="23"/>
  <c r="M33" i="23" s="1"/>
  <c r="L34" i="23"/>
  <c r="M34" i="23" s="1"/>
  <c r="L13" i="23"/>
  <c r="M13" i="23" s="1"/>
  <c r="L14" i="23"/>
  <c r="M14" i="23" s="1"/>
  <c r="L15" i="23"/>
  <c r="M15" i="23" s="1"/>
  <c r="L46" i="24"/>
  <c r="M46" i="24" s="1"/>
  <c r="L47" i="24"/>
  <c r="M47" i="24" s="1"/>
  <c r="L48" i="24"/>
  <c r="M48" i="24" s="1"/>
  <c r="L32" i="24"/>
  <c r="M32" i="24" s="1"/>
  <c r="L33" i="24"/>
  <c r="M33" i="24" s="1"/>
  <c r="L34" i="24"/>
  <c r="M34" i="24" s="1"/>
  <c r="L13" i="24"/>
  <c r="M13" i="24" s="1"/>
  <c r="L14" i="24"/>
  <c r="M14" i="24" s="1"/>
  <c r="L15" i="24"/>
  <c r="M15" i="24" s="1"/>
  <c r="L42" i="25"/>
  <c r="L43" i="25"/>
  <c r="L44" i="25"/>
  <c r="L28" i="25"/>
  <c r="L30" i="25"/>
  <c r="M30" i="25" s="1"/>
  <c r="L13" i="25"/>
  <c r="L14" i="25"/>
  <c r="L15" i="25"/>
  <c r="L13" i="22"/>
  <c r="M13" i="22" s="1"/>
  <c r="L14" i="22"/>
  <c r="M14" i="22" s="1"/>
  <c r="L15" i="22"/>
  <c r="M15" i="22" s="1"/>
  <c r="L32" i="22"/>
  <c r="M32" i="22" s="1"/>
  <c r="L33" i="22"/>
  <c r="M33" i="22" s="1"/>
  <c r="L34" i="22"/>
  <c r="M34" i="22" s="1"/>
  <c r="L46" i="22"/>
  <c r="M46" i="22" s="1"/>
  <c r="L47" i="22"/>
  <c r="M47" i="22" s="1"/>
  <c r="L48" i="22"/>
  <c r="M48" i="22" s="1"/>
  <c r="G46" i="22"/>
  <c r="G47" i="22"/>
  <c r="G48" i="22"/>
  <c r="G32" i="22"/>
  <c r="G33" i="22"/>
  <c r="G34" i="22"/>
  <c r="G13" i="22"/>
  <c r="G14" i="22"/>
  <c r="G15" i="22"/>
  <c r="G46" i="23"/>
  <c r="G47" i="23"/>
  <c r="G48" i="23"/>
  <c r="G32" i="23"/>
  <c r="G33" i="23"/>
  <c r="G34" i="23"/>
  <c r="G13" i="23"/>
  <c r="G14" i="23"/>
  <c r="G15" i="23"/>
  <c r="G46" i="24"/>
  <c r="G47" i="24"/>
  <c r="G48" i="24"/>
  <c r="G32" i="24"/>
  <c r="G33" i="24"/>
  <c r="G34" i="24"/>
  <c r="G13" i="24"/>
  <c r="G14" i="24"/>
  <c r="G15" i="24"/>
  <c r="G42" i="25"/>
  <c r="G43" i="25"/>
  <c r="G44" i="25"/>
  <c r="G28" i="25"/>
  <c r="G29" i="25"/>
  <c r="G30" i="25"/>
  <c r="G13" i="25"/>
  <c r="G14" i="25"/>
  <c r="G15" i="25"/>
  <c r="G12" i="25"/>
  <c r="G45" i="25"/>
  <c r="M29" i="25" l="1"/>
  <c r="M28" i="25"/>
  <c r="M44" i="25"/>
  <c r="M43" i="25"/>
  <c r="M15" i="25"/>
  <c r="M42" i="25"/>
  <c r="M14" i="25"/>
  <c r="M13" i="25"/>
  <c r="G16" i="25"/>
  <c r="L11" i="25"/>
  <c r="D27" i="20" l="1"/>
  <c r="N25" i="24" l="1"/>
  <c r="O25" i="24" s="1"/>
  <c r="L45" i="25"/>
  <c r="H45" i="25"/>
  <c r="L41" i="25"/>
  <c r="M41" i="25" s="1"/>
  <c r="H41" i="25"/>
  <c r="G41" i="25"/>
  <c r="L40" i="25"/>
  <c r="M40" i="25" s="1"/>
  <c r="H40" i="25"/>
  <c r="G40" i="25"/>
  <c r="L39" i="25"/>
  <c r="H39" i="25"/>
  <c r="G39" i="25"/>
  <c r="L38" i="25"/>
  <c r="H38" i="25"/>
  <c r="G38" i="25"/>
  <c r="L37" i="25"/>
  <c r="M37" i="25" s="1"/>
  <c r="H37" i="25"/>
  <c r="G37" i="25"/>
  <c r="L36" i="25"/>
  <c r="M36" i="25" s="1"/>
  <c r="H36" i="25"/>
  <c r="G36" i="25"/>
  <c r="L35" i="25"/>
  <c r="H35" i="25"/>
  <c r="G35" i="25"/>
  <c r="L31" i="25"/>
  <c r="H31" i="25"/>
  <c r="G31" i="25"/>
  <c r="L27" i="25"/>
  <c r="H27" i="25"/>
  <c r="G27" i="25"/>
  <c r="L26" i="25"/>
  <c r="H26" i="25"/>
  <c r="G26" i="25"/>
  <c r="L25" i="25"/>
  <c r="H25" i="25"/>
  <c r="G25" i="25"/>
  <c r="L24" i="25"/>
  <c r="H24" i="25"/>
  <c r="G24" i="25"/>
  <c r="L23" i="25"/>
  <c r="M23" i="25" s="1"/>
  <c r="H23" i="25"/>
  <c r="G23" i="25"/>
  <c r="L22" i="25"/>
  <c r="M22" i="25" s="1"/>
  <c r="H22" i="25"/>
  <c r="G22" i="25"/>
  <c r="L21" i="25"/>
  <c r="H21" i="25"/>
  <c r="G21" i="25"/>
  <c r="L16" i="25"/>
  <c r="M16" i="25" s="1"/>
  <c r="H16" i="25"/>
  <c r="L12" i="25"/>
  <c r="H12" i="25"/>
  <c r="H11" i="25"/>
  <c r="G11" i="25"/>
  <c r="M11" i="25" s="1"/>
  <c r="L10" i="25"/>
  <c r="H10" i="25"/>
  <c r="G10" i="25"/>
  <c r="L9" i="25"/>
  <c r="H9" i="25"/>
  <c r="G9" i="25"/>
  <c r="L8" i="25"/>
  <c r="H8" i="25"/>
  <c r="G8" i="25"/>
  <c r="L7" i="25"/>
  <c r="H7" i="25"/>
  <c r="G7" i="25"/>
  <c r="L6" i="25"/>
  <c r="M6" i="25" s="1"/>
  <c r="L49" i="24"/>
  <c r="H49" i="24"/>
  <c r="G49" i="24"/>
  <c r="L45" i="24"/>
  <c r="M45" i="24" s="1"/>
  <c r="H45" i="24"/>
  <c r="G45" i="24"/>
  <c r="L44" i="24"/>
  <c r="M44" i="24" s="1"/>
  <c r="H44" i="24"/>
  <c r="G44" i="24"/>
  <c r="L43" i="24"/>
  <c r="M43" i="24" s="1"/>
  <c r="H43" i="24"/>
  <c r="G43" i="24"/>
  <c r="L42" i="24"/>
  <c r="H42" i="24"/>
  <c r="G42" i="24"/>
  <c r="L41" i="24"/>
  <c r="M41" i="24" s="1"/>
  <c r="H41" i="24"/>
  <c r="G41" i="24"/>
  <c r="L40" i="24"/>
  <c r="M40" i="24" s="1"/>
  <c r="H40" i="24"/>
  <c r="G40" i="24"/>
  <c r="L39" i="24"/>
  <c r="H39" i="24"/>
  <c r="G39" i="24"/>
  <c r="L35" i="24"/>
  <c r="H35" i="24"/>
  <c r="G35" i="24"/>
  <c r="L31" i="24"/>
  <c r="H31" i="24"/>
  <c r="G31" i="24"/>
  <c r="L30" i="24"/>
  <c r="H30" i="24"/>
  <c r="G30" i="24"/>
  <c r="L29" i="24"/>
  <c r="H29" i="24"/>
  <c r="G29" i="24"/>
  <c r="L28" i="24"/>
  <c r="H28" i="24"/>
  <c r="G28" i="24"/>
  <c r="L27" i="24"/>
  <c r="H27" i="24"/>
  <c r="G27" i="24"/>
  <c r="L26" i="24"/>
  <c r="M26" i="24" s="1"/>
  <c r="H26" i="24"/>
  <c r="G26" i="24"/>
  <c r="L25" i="24"/>
  <c r="M25" i="24" s="1"/>
  <c r="H25" i="24"/>
  <c r="G25" i="24"/>
  <c r="L16" i="24"/>
  <c r="H16" i="24"/>
  <c r="G16" i="24"/>
  <c r="L12" i="24"/>
  <c r="H12" i="24"/>
  <c r="G12" i="24"/>
  <c r="L11" i="24"/>
  <c r="H11" i="24"/>
  <c r="G11" i="24"/>
  <c r="L10" i="24"/>
  <c r="H10" i="24"/>
  <c r="G10" i="24"/>
  <c r="L9" i="24"/>
  <c r="H9" i="24"/>
  <c r="G9" i="24"/>
  <c r="L8" i="24"/>
  <c r="M8" i="24" s="1"/>
  <c r="H8" i="24"/>
  <c r="G8" i="24"/>
  <c r="M7" i="24"/>
  <c r="L7" i="24"/>
  <c r="H7" i="24"/>
  <c r="G7" i="24"/>
  <c r="L6" i="24"/>
  <c r="M6" i="24" s="1"/>
  <c r="N6" i="24" s="1"/>
  <c r="O6" i="24" s="1"/>
  <c r="H6" i="24"/>
  <c r="G6" i="24"/>
  <c r="L49" i="23"/>
  <c r="H49" i="23"/>
  <c r="G49" i="23"/>
  <c r="L45" i="23"/>
  <c r="H45" i="23"/>
  <c r="G45" i="23"/>
  <c r="L44" i="23"/>
  <c r="H44" i="23"/>
  <c r="G44" i="23"/>
  <c r="L43" i="23"/>
  <c r="H43" i="23"/>
  <c r="G43" i="23"/>
  <c r="L42" i="23"/>
  <c r="H42" i="23"/>
  <c r="G42" i="23"/>
  <c r="L41" i="23"/>
  <c r="H41" i="23"/>
  <c r="G41" i="23"/>
  <c r="L40" i="23"/>
  <c r="H40" i="23"/>
  <c r="G40" i="23"/>
  <c r="L39" i="23"/>
  <c r="H39" i="23"/>
  <c r="G39" i="23"/>
  <c r="L35" i="23"/>
  <c r="H35" i="23"/>
  <c r="G35" i="23"/>
  <c r="L31" i="23"/>
  <c r="H31" i="23"/>
  <c r="G31" i="23"/>
  <c r="L30" i="23"/>
  <c r="H30" i="23"/>
  <c r="G30" i="23"/>
  <c r="L29" i="23"/>
  <c r="H29" i="23"/>
  <c r="G29" i="23"/>
  <c r="L28" i="23"/>
  <c r="H28" i="23"/>
  <c r="G28" i="23"/>
  <c r="L27" i="23"/>
  <c r="H27" i="23"/>
  <c r="G27" i="23"/>
  <c r="L26" i="23"/>
  <c r="M26" i="23" s="1"/>
  <c r="H26" i="23"/>
  <c r="G26" i="23"/>
  <c r="L25" i="23"/>
  <c r="H25" i="23"/>
  <c r="G25" i="23"/>
  <c r="L16" i="23"/>
  <c r="H16" i="23"/>
  <c r="G16" i="23"/>
  <c r="L12" i="23"/>
  <c r="H12" i="23"/>
  <c r="G12" i="23"/>
  <c r="L11" i="23"/>
  <c r="H11" i="23"/>
  <c r="G11" i="23"/>
  <c r="L10" i="23"/>
  <c r="H10" i="23"/>
  <c r="G10" i="23"/>
  <c r="L9" i="23"/>
  <c r="H9" i="23"/>
  <c r="G9" i="23"/>
  <c r="L8" i="23"/>
  <c r="H8" i="23"/>
  <c r="G8" i="23"/>
  <c r="L7" i="23"/>
  <c r="H7" i="23"/>
  <c r="G7" i="23"/>
  <c r="L6" i="23"/>
  <c r="H6" i="23"/>
  <c r="G6" i="23"/>
  <c r="L11" i="22"/>
  <c r="L49" i="22"/>
  <c r="H49" i="22"/>
  <c r="G49" i="22"/>
  <c r="L45" i="22"/>
  <c r="H45" i="22"/>
  <c r="G45" i="22"/>
  <c r="L44" i="22"/>
  <c r="H44" i="22"/>
  <c r="G44" i="22"/>
  <c r="L43" i="22"/>
  <c r="H43" i="22"/>
  <c r="G43" i="22"/>
  <c r="L42" i="22"/>
  <c r="H42" i="22"/>
  <c r="G42" i="22"/>
  <c r="L41" i="22"/>
  <c r="H41" i="22"/>
  <c r="G41" i="22"/>
  <c r="L40" i="22"/>
  <c r="H40" i="22"/>
  <c r="G40" i="22"/>
  <c r="L39" i="22"/>
  <c r="H39" i="22"/>
  <c r="G39" i="22"/>
  <c r="L35" i="22"/>
  <c r="H35" i="22"/>
  <c r="G35" i="22"/>
  <c r="L31" i="22"/>
  <c r="H31" i="22"/>
  <c r="G31" i="22"/>
  <c r="L30" i="22"/>
  <c r="H30" i="22"/>
  <c r="G30" i="22"/>
  <c r="L29" i="22"/>
  <c r="H29" i="22"/>
  <c r="G29" i="22"/>
  <c r="L28" i="22"/>
  <c r="H28" i="22"/>
  <c r="G28" i="22"/>
  <c r="L27" i="22"/>
  <c r="H27" i="22"/>
  <c r="G27" i="22"/>
  <c r="L26" i="22"/>
  <c r="H26" i="22"/>
  <c r="G26" i="22"/>
  <c r="L25" i="22"/>
  <c r="H25" i="22"/>
  <c r="G25" i="22"/>
  <c r="L16" i="22"/>
  <c r="H16" i="22"/>
  <c r="G16" i="22"/>
  <c r="L12" i="22"/>
  <c r="H12" i="22"/>
  <c r="G12" i="22"/>
  <c r="H11" i="22"/>
  <c r="G11" i="22"/>
  <c r="L10" i="22"/>
  <c r="H10" i="22"/>
  <c r="G10" i="22"/>
  <c r="L9" i="22"/>
  <c r="H9" i="22"/>
  <c r="G9" i="22"/>
  <c r="L8" i="22"/>
  <c r="H8" i="22"/>
  <c r="G8" i="22"/>
  <c r="M8" i="22" s="1"/>
  <c r="L7" i="22"/>
  <c r="H7" i="22"/>
  <c r="G7" i="22"/>
  <c r="L6" i="22"/>
  <c r="H6" i="22"/>
  <c r="G6" i="22"/>
  <c r="M27" i="24" l="1"/>
  <c r="M28" i="24"/>
  <c r="M35" i="25"/>
  <c r="M24" i="25"/>
  <c r="M7" i="25"/>
  <c r="M25" i="25"/>
  <c r="M9" i="22"/>
  <c r="M16" i="22"/>
  <c r="M35" i="24"/>
  <c r="N8" i="24"/>
  <c r="O8" i="24" s="1"/>
  <c r="E34" i="20" s="1"/>
  <c r="M11" i="24"/>
  <c r="M10" i="24"/>
  <c r="N35" i="25"/>
  <c r="O35" i="25" s="1"/>
  <c r="M9" i="25"/>
  <c r="N6" i="25"/>
  <c r="O6" i="25" s="1"/>
  <c r="M8" i="25"/>
  <c r="M11" i="22"/>
  <c r="M26" i="22"/>
  <c r="M44" i="22"/>
  <c r="M9" i="24"/>
  <c r="M31" i="24"/>
  <c r="M42" i="24"/>
  <c r="N41" i="24" s="1"/>
  <c r="O41" i="24" s="1"/>
  <c r="M12" i="24"/>
  <c r="M16" i="24"/>
  <c r="M30" i="24"/>
  <c r="M39" i="24"/>
  <c r="N39" i="24" s="1"/>
  <c r="O39" i="24" s="1"/>
  <c r="M49" i="24"/>
  <c r="N44" i="24" s="1"/>
  <c r="O44" i="24" s="1"/>
  <c r="M29" i="24"/>
  <c r="N27" i="24" s="1"/>
  <c r="O27" i="24" s="1"/>
  <c r="M10" i="25"/>
  <c r="M21" i="25"/>
  <c r="N21" i="25" s="1"/>
  <c r="O21" i="25" s="1"/>
  <c r="M39" i="25"/>
  <c r="M26" i="25"/>
  <c r="M31" i="25"/>
  <c r="M38" i="25"/>
  <c r="M45" i="25"/>
  <c r="N40" i="25" s="1"/>
  <c r="O40" i="25" s="1"/>
  <c r="E46" i="20" s="1"/>
  <c r="M27" i="25"/>
  <c r="M12" i="25"/>
  <c r="M40" i="23"/>
  <c r="M27" i="23"/>
  <c r="M8" i="23"/>
  <c r="M10" i="23"/>
  <c r="M25" i="23"/>
  <c r="N25" i="23" s="1"/>
  <c r="O25" i="23" s="1"/>
  <c r="M30" i="23"/>
  <c r="M44" i="23"/>
  <c r="M49" i="23"/>
  <c r="M7" i="23"/>
  <c r="M11" i="23"/>
  <c r="M16" i="23"/>
  <c r="M41" i="23"/>
  <c r="M43" i="23"/>
  <c r="M9" i="23"/>
  <c r="M29" i="23"/>
  <c r="M42" i="23"/>
  <c r="M6" i="23"/>
  <c r="M28" i="23"/>
  <c r="M35" i="23"/>
  <c r="M39" i="23"/>
  <c r="M45" i="23"/>
  <c r="M31" i="23"/>
  <c r="M12" i="23"/>
  <c r="M41" i="22"/>
  <c r="M7" i="22"/>
  <c r="M27" i="22"/>
  <c r="M49" i="22"/>
  <c r="M6" i="22"/>
  <c r="M30" i="22"/>
  <c r="M43" i="22"/>
  <c r="M25" i="22"/>
  <c r="N25" i="22" s="1"/>
  <c r="O25" i="22" s="1"/>
  <c r="M40" i="22"/>
  <c r="M10" i="22"/>
  <c r="M12" i="22"/>
  <c r="M29" i="22"/>
  <c r="M42" i="22"/>
  <c r="M28" i="22"/>
  <c r="M35" i="22"/>
  <c r="M39" i="22"/>
  <c r="N39" i="22" s="1"/>
  <c r="O39" i="22" s="1"/>
  <c r="M45" i="22"/>
  <c r="M31" i="22"/>
  <c r="C11" i="20"/>
  <c r="D11" i="20" s="1"/>
  <c r="C10" i="20"/>
  <c r="D10" i="20" s="1"/>
  <c r="C9" i="20"/>
  <c r="D9" i="20" s="1"/>
  <c r="C8" i="20"/>
  <c r="D8" i="20" s="1"/>
  <c r="C7" i="20"/>
  <c r="D7" i="20" s="1"/>
  <c r="C4" i="20"/>
  <c r="D31" i="21"/>
  <c r="G50" i="20"/>
  <c r="G37" i="20"/>
  <c r="G24" i="20"/>
  <c r="D12" i="20" l="1"/>
  <c r="N44" i="22"/>
  <c r="O44" i="22" s="1"/>
  <c r="N8" i="22"/>
  <c r="O8" i="22" s="1"/>
  <c r="E36" i="20" s="1"/>
  <c r="N11" i="22"/>
  <c r="O11" i="22" s="1"/>
  <c r="E49" i="20" s="1"/>
  <c r="N30" i="24"/>
  <c r="O30" i="24" s="1"/>
  <c r="N23" i="25"/>
  <c r="O23" i="25" s="1"/>
  <c r="E32" i="20" s="1"/>
  <c r="N8" i="25"/>
  <c r="O8" i="25" s="1"/>
  <c r="E31" i="20" s="1"/>
  <c r="E39" i="20" s="1"/>
  <c r="N37" i="25"/>
  <c r="O37" i="25" s="1"/>
  <c r="E33" i="20" s="1"/>
  <c r="N44" i="23"/>
  <c r="O44" i="23" s="1"/>
  <c r="N39" i="23"/>
  <c r="O39" i="23" s="1"/>
  <c r="N41" i="23"/>
  <c r="O41" i="23" s="1"/>
  <c r="N30" i="23"/>
  <c r="O30" i="23" s="1"/>
  <c r="N27" i="23"/>
  <c r="O27" i="23" s="1"/>
  <c r="N11" i="23"/>
  <c r="O11" i="23" s="1"/>
  <c r="E48" i="20" s="1"/>
  <c r="N6" i="23"/>
  <c r="O6" i="23" s="1"/>
  <c r="N8" i="23"/>
  <c r="O8" i="23" s="1"/>
  <c r="E35" i="20" s="1"/>
  <c r="N11" i="24"/>
  <c r="O11" i="24" s="1"/>
  <c r="E47" i="20" s="1"/>
  <c r="N26" i="25"/>
  <c r="O26" i="25" s="1"/>
  <c r="E45" i="20" s="1"/>
  <c r="N11" i="25"/>
  <c r="O11" i="25" s="1"/>
  <c r="E44" i="20" s="1"/>
  <c r="E52" i="20" s="1"/>
  <c r="N30" i="22"/>
  <c r="O30" i="22" s="1"/>
  <c r="N6" i="22"/>
  <c r="O6" i="22" s="1"/>
  <c r="N41" i="22"/>
  <c r="O41" i="22" s="1"/>
  <c r="N27" i="22"/>
  <c r="O27" i="22" s="1"/>
  <c r="C14" i="20"/>
  <c r="D24" i="20" s="1"/>
  <c r="E37" i="20" l="1"/>
  <c r="E40" i="20"/>
  <c r="E38" i="20"/>
  <c r="E53" i="20"/>
  <c r="E51" i="20"/>
  <c r="E50" i="20"/>
  <c r="C15" i="20"/>
  <c r="D39" i="20" s="1"/>
  <c r="D51" i="20" l="1"/>
  <c r="D40" i="20"/>
  <c r="D52" i="20"/>
  <c r="D53" i="20"/>
  <c r="D41" i="20"/>
  <c r="D33" i="20"/>
  <c r="D38" i="20"/>
  <c r="D34" i="20"/>
  <c r="D31" i="20"/>
  <c r="D37" i="20"/>
  <c r="D32" i="20"/>
  <c r="D36" i="20"/>
  <c r="D35" i="20"/>
  <c r="D50" i="20"/>
  <c r="D23" i="20"/>
  <c r="D25" i="20"/>
  <c r="D21" i="20"/>
  <c r="D28" i="20" s="1"/>
  <c r="D48" i="20"/>
  <c r="D49" i="20"/>
  <c r="D19" i="20"/>
  <c r="D22" i="20"/>
  <c r="D44" i="20"/>
  <c r="D54" i="20" s="1"/>
  <c r="D45" i="20"/>
  <c r="D46" i="20"/>
  <c r="D47" i="20"/>
  <c r="D20" i="20"/>
  <c r="D18" i="20"/>
  <c r="D26" i="20"/>
  <c r="C56" i="20" l="1"/>
  <c r="D22" i="21" s="1"/>
  <c r="E28" i="21" l="1"/>
  <c r="E29" i="21"/>
  <c r="E32" i="21"/>
  <c r="E31" i="21"/>
  <c r="E30" i="21"/>
  <c r="G16" i="10"/>
  <c r="G14" i="10" l="1"/>
  <c r="G18" i="10" l="1"/>
  <c r="G32" i="10" l="1"/>
  <c r="G16" i="9" l="1"/>
  <c r="G38" i="9"/>
  <c r="G58" i="9"/>
  <c r="G57" i="9"/>
  <c r="G24" i="10" l="1"/>
  <c r="G23" i="10"/>
  <c r="G47" i="9"/>
  <c r="G46" i="9"/>
  <c r="G54" i="9"/>
  <c r="G53" i="9"/>
  <c r="G23" i="9"/>
  <c r="G22" i="9"/>
  <c r="G15" i="9"/>
  <c r="G11" i="10" l="1"/>
  <c r="G61" i="9" l="1"/>
  <c r="G60" i="9"/>
  <c r="G59" i="9"/>
  <c r="G55" i="9"/>
  <c r="G52" i="9"/>
  <c r="G51" i="9"/>
  <c r="G50" i="9"/>
  <c r="G49" i="9"/>
  <c r="G45" i="9"/>
  <c r="G44" i="9"/>
  <c r="G42" i="9"/>
  <c r="G40" i="9"/>
  <c r="G39" i="9"/>
  <c r="G37" i="9"/>
  <c r="G36" i="9"/>
  <c r="G35" i="9"/>
  <c r="G33" i="9"/>
  <c r="G32" i="9"/>
  <c r="G31" i="9"/>
  <c r="G30" i="9"/>
  <c r="G28" i="9"/>
  <c r="G27" i="9"/>
  <c r="G26" i="9"/>
  <c r="G24" i="9"/>
  <c r="G20" i="9"/>
  <c r="G18" i="9"/>
  <c r="G17" i="9"/>
  <c r="G13" i="9"/>
  <c r="G12" i="9"/>
  <c r="G11" i="9"/>
  <c r="G34" i="10"/>
  <c r="G33" i="10"/>
  <c r="G31" i="10"/>
  <c r="G29" i="10"/>
  <c r="G28" i="10"/>
  <c r="G27" i="10"/>
  <c r="G26" i="10"/>
  <c r="G25" i="10"/>
  <c r="G37" i="10" s="1"/>
  <c r="G22" i="10"/>
  <c r="G21" i="10"/>
  <c r="G19" i="10"/>
  <c r="G12" i="10"/>
  <c r="G64" i="9" l="1"/>
  <c r="G65" i="9" s="1"/>
  <c r="G66" i="9"/>
  <c r="G38" i="10"/>
  <c r="G39" i="10"/>
  <c r="G19" i="1"/>
  <c r="G67" i="9" l="1"/>
  <c r="G40" i="10"/>
  <c r="G16" i="1"/>
  <c r="G15" i="1"/>
  <c r="G33" i="1"/>
  <c r="G28" i="1" l="1"/>
  <c r="G45" i="1" l="1"/>
  <c r="G46" i="1" l="1"/>
  <c r="G54" i="1" l="1"/>
  <c r="G53" i="1"/>
  <c r="G52" i="1"/>
  <c r="G50" i="1"/>
  <c r="G49" i="1"/>
  <c r="G48" i="1"/>
  <c r="G47" i="1"/>
  <c r="G44" i="1"/>
  <c r="G43" i="1"/>
  <c r="G42" i="1"/>
  <c r="G41" i="1"/>
  <c r="G39" i="1"/>
  <c r="G37" i="1"/>
  <c r="G36" i="1"/>
  <c r="G35" i="1"/>
  <c r="G34" i="1"/>
  <c r="G31" i="1"/>
  <c r="G30" i="1"/>
  <c r="G29" i="1"/>
  <c r="G26" i="1"/>
  <c r="G25" i="1"/>
  <c r="G24" i="1"/>
  <c r="G22" i="1"/>
  <c r="G21" i="1"/>
  <c r="G13" i="1"/>
  <c r="G17" i="1"/>
  <c r="G12" i="1"/>
  <c r="G11" i="1"/>
  <c r="G58" i="1" l="1"/>
  <c r="G59" i="1" s="1"/>
  <c r="G60" i="1"/>
  <c r="G61" i="1" l="1"/>
</calcChain>
</file>

<file path=xl/sharedStrings.xml><?xml version="1.0" encoding="utf-8"?>
<sst xmlns="http://schemas.openxmlformats.org/spreadsheetml/2006/main" count="2501" uniqueCount="853">
  <si>
    <t>UNBC Sustainable Events | Introduction</t>
  </si>
  <si>
    <t>Welcome to the UNBC Sustainable Events certification checklist. This checklist was adapted from a UNBC's Event Certification program. Please refer to the following steps to complete the certification process.</t>
  </si>
  <si>
    <t>Scoring</t>
  </si>
  <si>
    <r>
      <rPr>
        <b/>
        <sz val="11"/>
        <rFont val="Calibri"/>
        <family val="2"/>
        <scheme val="minor"/>
      </rPr>
      <t>1. Fill out the certification checklist</t>
    </r>
    <r>
      <rPr>
        <sz val="11"/>
        <rFont val="Calibri"/>
        <family val="2"/>
        <scheme val="minor"/>
      </rPr>
      <t xml:space="preserve"> using the appropriate tab for your type of event. It is okay if you are not able to complete all the answers yet or if some of your responses are tentative. There are checklists for three types of events: 
- Small &amp; Medium Events: Typically 15-95 participants 
- Large Events: 95+ participants (i.e., large conferences, award ceremonies, orientation activities)
- Virtual Events
- Note: </t>
    </r>
    <r>
      <rPr>
        <b/>
        <sz val="11"/>
        <rFont val="Calibri"/>
        <family val="2"/>
        <scheme val="minor"/>
      </rPr>
      <t>for Hybrid events</t>
    </r>
    <r>
      <rPr>
        <sz val="11"/>
        <rFont val="Calibri"/>
        <family val="2"/>
        <scheme val="minor"/>
      </rPr>
      <t>, please use either the Small &amp; Medium Events checklist OR the Large Events checklist. You do not need to fill out the Virtual checklist for a Hybrid event.</t>
    </r>
  </si>
  <si>
    <r>
      <rPr>
        <b/>
        <sz val="11"/>
        <rFont val="Calibri"/>
        <family val="2"/>
        <scheme val="minor"/>
      </rPr>
      <t xml:space="preserve">
Small, Medium, Large, and Hybrid Events:</t>
    </r>
    <r>
      <rPr>
        <sz val="11"/>
        <rFont val="Calibri"/>
        <family val="2"/>
        <scheme val="minor"/>
      </rPr>
      <t xml:space="preserve"> 
The certification level is attributed on a points-based model using the following percentages of available points obtained:
</t>
    </r>
    <r>
      <rPr>
        <b/>
        <sz val="11"/>
        <rFont val="Calibri"/>
        <family val="2"/>
        <scheme val="minor"/>
      </rPr>
      <t xml:space="preserve">Bronze: </t>
    </r>
    <r>
      <rPr>
        <sz val="11"/>
        <rFont val="Calibri"/>
        <family val="2"/>
        <scheme val="minor"/>
      </rPr>
      <t xml:space="preserve">50-75% points
</t>
    </r>
    <r>
      <rPr>
        <b/>
        <sz val="11"/>
        <rFont val="Calibri"/>
        <family val="2"/>
        <scheme val="minor"/>
      </rPr>
      <t xml:space="preserve">Silver: </t>
    </r>
    <r>
      <rPr>
        <sz val="11"/>
        <rFont val="Calibri"/>
        <family val="2"/>
        <scheme val="minor"/>
      </rPr>
      <t xml:space="preserve">75-90% points
</t>
    </r>
    <r>
      <rPr>
        <b/>
        <sz val="11"/>
        <rFont val="Calibri"/>
        <family val="2"/>
        <scheme val="minor"/>
      </rPr>
      <t xml:space="preserve">Gold: </t>
    </r>
    <r>
      <rPr>
        <sz val="11"/>
        <rFont val="Calibri"/>
        <family val="2"/>
        <scheme val="minor"/>
      </rPr>
      <t xml:space="preserve">90% points or above
</t>
    </r>
    <r>
      <rPr>
        <b/>
        <sz val="11"/>
        <rFont val="Calibri"/>
        <family val="2"/>
        <scheme val="minor"/>
      </rPr>
      <t xml:space="preserve">Platinum: </t>
    </r>
    <r>
      <rPr>
        <sz val="11"/>
        <rFont val="Calibri"/>
        <family val="2"/>
        <scheme val="minor"/>
      </rPr>
      <t xml:space="preserve">95% points or above AND at least three of the following five actions: </t>
    </r>
    <r>
      <rPr>
        <sz val="8"/>
        <rFont val="Calibri"/>
        <family val="2"/>
        <scheme val="minor"/>
      </rPr>
      <t xml:space="preserve"> 
</t>
    </r>
    <r>
      <rPr>
        <sz val="11"/>
        <rFont val="Calibri"/>
        <family val="2"/>
        <scheme val="minor"/>
      </rPr>
      <t xml:space="preserve">
1 - You calculate carbon emissions related to transportation and purchase carbon offsets.
2 - Only vegan and vegetarian options are available; no meat is served at all.
3 - Event uses only reusable dishware and/or invites participants to bring their own dishware. 
4 - Both organic waste and recycling are available, and bins are clearly identified.
5 - The event is zero-waste. No material waste is produced and/or participants are invited to bring their own materials.</t>
    </r>
  </si>
  <si>
    <t>2. Read the resources provided in your chosen checklist, as they provide useful information to explain the different action points.
- The UNBC Sustainable Events Team has compiled a List of all Checklist Resouces which includes all Quick Guides in one PDF, available for download at the UNBC Sustainable Events website.</t>
  </si>
  <si>
    <r>
      <rPr>
        <b/>
        <sz val="11"/>
        <rFont val="Calibri"/>
        <family val="2"/>
        <scheme val="minor"/>
      </rPr>
      <t xml:space="preserve">Virtual Events: </t>
    </r>
    <r>
      <rPr>
        <sz val="11"/>
        <rFont val="Calibri"/>
        <family val="2"/>
        <scheme val="minor"/>
      </rPr>
      <t>Virtual events receive their certification when they reach 80% of the available points or above.</t>
    </r>
  </si>
  <si>
    <r>
      <rPr>
        <b/>
        <sz val="11"/>
        <rFont val="Calibri"/>
        <family val="2"/>
        <scheme val="minor"/>
      </rPr>
      <t xml:space="preserve">Zero-Waste Events </t>
    </r>
    <r>
      <rPr>
        <sz val="11"/>
        <rFont val="Calibri"/>
        <family val="2"/>
        <scheme val="minor"/>
      </rPr>
      <t>must</t>
    </r>
    <r>
      <rPr>
        <b/>
        <sz val="11"/>
        <rFont val="Calibri"/>
        <family val="2"/>
        <scheme val="minor"/>
      </rPr>
      <t xml:space="preserve"> </t>
    </r>
    <r>
      <rPr>
        <sz val="11"/>
        <rFont val="Calibri"/>
        <family val="2"/>
        <scheme val="minor"/>
      </rPr>
      <t xml:space="preserve">commit to all action points highlighted in green. These events receive a zero-waste event badge. </t>
    </r>
  </si>
  <si>
    <t xml:space="preserve">Event Name: </t>
  </si>
  <si>
    <t>Organizing Unit:</t>
  </si>
  <si>
    <t xml:space="preserve">Event Location: </t>
  </si>
  <si>
    <t xml:space="preserve">Event Date(s): </t>
  </si>
  <si>
    <t xml:space="preserve">Estimated Attendance: </t>
  </si>
  <si>
    <t>Certification Items</t>
  </si>
  <si>
    <t>Select from drop-down list</t>
  </si>
  <si>
    <t>Score</t>
  </si>
  <si>
    <t>Resources</t>
  </si>
  <si>
    <t>Notes</t>
  </si>
  <si>
    <t>Planning Stages</t>
  </si>
  <si>
    <t>Assign at least one person to ensure the implementation of sustainability and accessibility practices.</t>
  </si>
  <si>
    <t>[Select]</t>
  </si>
  <si>
    <t>Ensure implementation of fair labour practices.</t>
  </si>
  <si>
    <t>Work with socially responsible sponsors.</t>
  </si>
  <si>
    <t>Quick Guide to Corporate Social Responsibility (CSR)</t>
  </si>
  <si>
    <t>Travel &amp; Commuting</t>
  </si>
  <si>
    <t>Ensure that your event location is easily accessible via public transportation.</t>
  </si>
  <si>
    <t>Purchase carbon offsets for greenhouse gas emissions related to transportation.</t>
  </si>
  <si>
    <t>Quick Guide to Carbon Offsets</t>
  </si>
  <si>
    <t>Allow participation via webconference.</t>
  </si>
  <si>
    <t>Web Conferencing by the UNBC IT Knowledge Base</t>
  </si>
  <si>
    <t>Buildings &amp; Utilities | Landscapes &amp; Ecosystems</t>
  </si>
  <si>
    <r>
      <rPr>
        <b/>
        <sz val="11"/>
        <color rgb="FF000000"/>
        <rFont val="Calibri"/>
        <family val="2"/>
        <scheme val="minor"/>
      </rPr>
      <t xml:space="preserve">Bonus: </t>
    </r>
    <r>
      <rPr>
        <sz val="11"/>
        <color rgb="FF000000"/>
        <rFont val="Calibri"/>
        <family val="2"/>
        <scheme val="minor"/>
      </rPr>
      <t>Hold your event outdoors or in a certified green building (LEED or Passive House certification).</t>
    </r>
  </si>
  <si>
    <t>No: The event is held in a building with no official LEED or Boma Best certification.</t>
  </si>
  <si>
    <t>Quick Guide Certified Green Buildings</t>
  </si>
  <si>
    <t>Procurement</t>
  </si>
  <si>
    <t>Work with locally based suppliers and services.</t>
  </si>
  <si>
    <t>Quick Guide to Locally Based Suppliers and Services</t>
  </si>
  <si>
    <r>
      <rPr>
        <b/>
        <sz val="11"/>
        <color rgb="FF000000"/>
        <rFont val="Calibri"/>
        <family val="2"/>
        <scheme val="minor"/>
      </rPr>
      <t>Bonus:</t>
    </r>
    <r>
      <rPr>
        <sz val="11"/>
        <color rgb="FF000000"/>
        <rFont val="Calibri"/>
        <family val="2"/>
        <scheme val="minor"/>
      </rPr>
      <t xml:space="preserve"> Choose event suppliers that are support sustainabliity (zero waste, thrift stores etc.)</t>
    </r>
  </si>
  <si>
    <t>Quick Guide to Social Economy Initiative (SEI)</t>
  </si>
  <si>
    <t>Food Systems</t>
  </si>
  <si>
    <t>Ask about dietary needs ahead of time and provide food labels.</t>
  </si>
  <si>
    <t>Quick Guide to Food Inclusivity and Accessibility</t>
  </si>
  <si>
    <t>Provide vegetarian and vegan food and beverage options.</t>
  </si>
  <si>
    <t>Provide organic, seasonal, and/or local food and beverage options.</t>
  </si>
  <si>
    <t>Quick Guide to Healthy and Sustainable Meal Event Planning</t>
  </si>
  <si>
    <t>Provide fair trade food and beverage options.</t>
  </si>
  <si>
    <t>If alcoholic beverages are served, offer non-alcoholic alternatives.</t>
  </si>
  <si>
    <t>Zero-Waste Event Actions</t>
  </si>
  <si>
    <t>Use sustainable dishware options.</t>
  </si>
  <si>
    <t>Reduce food service and food packaging waste.</t>
  </si>
  <si>
    <t>Quick Guide to Reducing Food Packaging Waste</t>
  </si>
  <si>
    <t>Make a plan for the potential of surplus food.</t>
  </si>
  <si>
    <t>Waste Management</t>
  </si>
  <si>
    <t xml:space="preserve">Sort waste at your event with clearly-identified bins for recycling, organic waste, and landfill waste. </t>
  </si>
  <si>
    <t>Reduce material waste and promotional items distributed at your event.</t>
  </si>
  <si>
    <t>Quick Guide to Material Waste and Promotional Items</t>
  </si>
  <si>
    <r>
      <rPr>
        <b/>
        <sz val="11"/>
        <color rgb="FF000000"/>
        <rFont val="Calibri"/>
        <family val="2"/>
        <scheme val="minor"/>
      </rPr>
      <t xml:space="preserve">Bonus: </t>
    </r>
    <r>
      <rPr>
        <sz val="11"/>
        <color rgb="FF000000"/>
        <rFont val="Calibri"/>
        <family val="2"/>
        <scheme val="minor"/>
      </rPr>
      <t>Assign at least one person to be a waste educator at your event.</t>
    </r>
  </si>
  <si>
    <t>NOTE: you may request waste educators during your certification meeting</t>
  </si>
  <si>
    <t>Research &amp; Education</t>
  </si>
  <si>
    <r>
      <rPr>
        <b/>
        <sz val="11"/>
        <color rgb="FF000000"/>
        <rFont val="Calibri"/>
        <family val="2"/>
        <scheme val="minor"/>
      </rPr>
      <t xml:space="preserve">Bonus: </t>
    </r>
    <r>
      <rPr>
        <sz val="11"/>
        <color rgb="FF000000"/>
        <rFont val="Calibri"/>
        <family val="2"/>
        <scheme val="minor"/>
      </rPr>
      <t>Create awareness and/or take action on one of the 17 SDGs.</t>
    </r>
  </si>
  <si>
    <t>Community Building | Equity, Diversity &amp; Inclusion</t>
  </si>
  <si>
    <t>Hold your event at an accessible time for your audience.</t>
  </si>
  <si>
    <t>Quick Guide to Inclusive Scheduling</t>
  </si>
  <si>
    <t>Offer a flexible pricing model.</t>
  </si>
  <si>
    <r>
      <t xml:space="preserve">Develop a </t>
    </r>
    <r>
      <rPr>
        <b/>
        <sz val="11"/>
        <color rgb="FF000000"/>
        <rFont val="Calibri"/>
        <family val="2"/>
        <scheme val="minor"/>
      </rPr>
      <t>customized</t>
    </r>
    <r>
      <rPr>
        <sz val="11"/>
        <color rgb="FF000000"/>
        <rFont val="Calibri"/>
        <family val="2"/>
        <scheme val="minor"/>
      </rPr>
      <t xml:space="preserve"> land acknowledgement and practice pronunciation beforehand.</t>
    </r>
  </si>
  <si>
    <t>Quick Guide to Land Acknowledgements</t>
  </si>
  <si>
    <t>Ensure your venue is as free from physical barriers as possible.</t>
  </si>
  <si>
    <t>Accessibility information from SAA (including accessibility guides of every building, with accessible entrances, elevators, and washrooms, for each campus)</t>
  </si>
  <si>
    <t>Represent voices of populations whose identities have historically been marginalized in your event’s content.</t>
  </si>
  <si>
    <t>Quick Guide to Equity, Diversity &amp; Inclusion</t>
  </si>
  <si>
    <t>Encourage attendance from groups that may not usually attend your event.</t>
  </si>
  <si>
    <t>Set community agreements at the beginning of your event.</t>
  </si>
  <si>
    <t>Quick Guide to Community Agreements</t>
  </si>
  <si>
    <t>Select a venue with accessible washrooms.</t>
  </si>
  <si>
    <t>Gender-inclusive washrooms on campus</t>
  </si>
  <si>
    <t>Documents and presentation materials follow accessibility guidelines.</t>
  </si>
  <si>
    <t>Quick Guide to Document &amp; Presentation Accessibility</t>
  </si>
  <si>
    <r>
      <rPr>
        <b/>
        <sz val="11"/>
        <color rgb="FF000000"/>
        <rFont val="Calibri"/>
        <family val="2"/>
        <scheme val="minor"/>
      </rPr>
      <t>Bonus:</t>
    </r>
    <r>
      <rPr>
        <sz val="11"/>
        <color rgb="FF000000"/>
        <rFont val="Calibri"/>
        <family val="2"/>
        <scheme val="minor"/>
      </rPr>
      <t xml:space="preserve"> Event facilitators have attended training(s) on creating safe spaces for diverse communities.</t>
    </r>
  </si>
  <si>
    <t>Quick Guide on Accessibility and Inclusivity for Facilitators</t>
  </si>
  <si>
    <t>Communications &amp; Engagement</t>
  </si>
  <si>
    <t>Publicize the accessibility features of your venue (or lack thereof), including information on accessible entrances.</t>
  </si>
  <si>
    <t>Sample accessibility notice by ECOLE</t>
  </si>
  <si>
    <t>Publicize information related to the sustainability of your event.</t>
  </si>
  <si>
    <t>Collect participant and stakeholder feedback.</t>
  </si>
  <si>
    <t>Record your event or provide an event recap to enhance knowledge sharing.</t>
  </si>
  <si>
    <t>Total Points Possible (excl. Bonus)</t>
  </si>
  <si>
    <t>Total Points Not Applicable</t>
  </si>
  <si>
    <t>Total Points Applicable</t>
  </si>
  <si>
    <t>Total Points Recieved</t>
  </si>
  <si>
    <t>Final Score</t>
  </si>
  <si>
    <t>In our feedback, our events team will ask you about the following metrics:</t>
  </si>
  <si>
    <t xml:space="preserve">Carbon offsets (in tonnes): </t>
  </si>
  <si>
    <t xml:space="preserve">Compost (number of bins and size): </t>
  </si>
  <si>
    <t>N/a</t>
  </si>
  <si>
    <t xml:space="preserve">Choose a venue with secure bicycle parking. </t>
  </si>
  <si>
    <t xml:space="preserve">Use sustainable materials for awards, plaques, and trophies. </t>
  </si>
  <si>
    <r>
      <rPr>
        <b/>
        <sz val="11"/>
        <color rgb="FF000000"/>
        <rFont val="Calibri"/>
        <family val="2"/>
        <scheme val="minor"/>
      </rPr>
      <t>Bonus:</t>
    </r>
    <r>
      <rPr>
        <sz val="11"/>
        <color rgb="FF000000"/>
        <rFont val="Calibri"/>
        <family val="2"/>
        <scheme val="minor"/>
      </rPr>
      <t xml:space="preserve"> Choose event suppliers that are social economy initiatives.</t>
    </r>
  </si>
  <si>
    <t>Allow event staff and volunteers to return uniforms for reuse at future events.</t>
  </si>
  <si>
    <r>
      <rPr>
        <b/>
        <sz val="11"/>
        <color rgb="FF000000"/>
        <rFont val="Calibri"/>
        <family val="2"/>
        <scheme val="minor"/>
      </rPr>
      <t xml:space="preserve">Bonus: </t>
    </r>
    <r>
      <rPr>
        <sz val="11"/>
        <color rgb="FF000000"/>
        <rFont val="Calibri"/>
        <family val="2"/>
        <scheme val="minor"/>
      </rPr>
      <t>Assign waste educators to each waste station at your event.</t>
    </r>
  </si>
  <si>
    <r>
      <rPr>
        <b/>
        <sz val="11"/>
        <color rgb="FF000000"/>
        <rFont val="Calibri"/>
        <family val="2"/>
        <scheme val="minor"/>
      </rPr>
      <t xml:space="preserve">Bonus: </t>
    </r>
    <r>
      <rPr>
        <sz val="11"/>
        <color rgb="FF000000"/>
        <rFont val="Calibri"/>
        <family val="2"/>
        <scheme val="minor"/>
      </rPr>
      <t>Create awareness and/or take action on one of UNBC's long-term climate &amp; sustainability goals.</t>
    </r>
  </si>
  <si>
    <t xml:space="preserve">Ask about accessibility needs and accommodate requests.  </t>
  </si>
  <si>
    <t>Ensure that your venue is as free from physical barriers as possible.</t>
  </si>
  <si>
    <t>Accessibility information from SAA (including accessibility guides for every building, with accessible entrances, elevators, and washrooms, for each campus)</t>
  </si>
  <si>
    <t xml:space="preserve">Break up sitting time with standing, walking, or light stretching. </t>
  </si>
  <si>
    <t xml:space="preserve">Promote the use of sustainable modes of transportation. </t>
  </si>
  <si>
    <t>Calculate and publicize avoided greenhouse gas emissions related to air travel.</t>
  </si>
  <si>
    <t>Choose suppliers that are locally based and/or social economy initiatives.</t>
  </si>
  <si>
    <t>Invite participants to turn off their cameras in order to conserve energy.</t>
  </si>
  <si>
    <t xml:space="preserve">Ask about accessibility needs in advance.  </t>
  </si>
  <si>
    <t>Quick Guide to Accessible Virtual Events</t>
  </si>
  <si>
    <t>Include opportunities for active engagement within your event structure.</t>
  </si>
  <si>
    <t>Record your event, publish a transcript, or provide an event recap to enhance knowledge sharing.</t>
  </si>
  <si>
    <t xml:space="preserve">Avoided greenhouse gas emissions (in tonnes): </t>
  </si>
  <si>
    <t>UNBC Sustainable Events | Estimated Travel Emissions &amp; Offsets</t>
  </si>
  <si>
    <t>Instructions: Follow steps 1 to 4 to calculate and offset your event's estimated travel emissions. Calculations are based on data collected in the 2018 Transportation Research at UNBC (TRAM) survey, which engaged a representative selection of the UNBC community. For off-campus events or to obtain more precise emissions calculations, talk to your Event Consultant about other available resources.</t>
  </si>
  <si>
    <r>
      <rPr>
        <b/>
        <sz val="12"/>
        <rFont val="Calibri"/>
        <family val="2"/>
        <scheme val="minor"/>
      </rPr>
      <t xml:space="preserve">STEP 1: </t>
    </r>
    <r>
      <rPr>
        <b/>
        <sz val="11"/>
        <rFont val="Calibri"/>
        <family val="2"/>
        <scheme val="minor"/>
      </rPr>
      <t>What is your event's estimated attendance?</t>
    </r>
    <r>
      <rPr>
        <b/>
        <sz val="10"/>
        <rFont val="Calibri"/>
        <family val="2"/>
        <scheme val="minor"/>
      </rPr>
      <t xml:space="preserve"> </t>
    </r>
  </si>
  <si>
    <t>Enter a numerical value (no ranges, special characters, or words).</t>
  </si>
  <si>
    <r>
      <rPr>
        <b/>
        <sz val="12"/>
        <rFont val="Calibri"/>
        <family val="2"/>
        <scheme val="minor"/>
      </rPr>
      <t xml:space="preserve">STEP 2: </t>
    </r>
    <r>
      <rPr>
        <b/>
        <sz val="11"/>
        <rFont val="Calibri"/>
        <family val="2"/>
        <scheme val="minor"/>
      </rPr>
      <t>How many participants are flying to your event? Indicate how many participants are arriving from each region listed below</t>
    </r>
    <r>
      <rPr>
        <sz val="11"/>
        <rFont val="Calibri"/>
        <family val="2"/>
        <scheme val="minor"/>
      </rPr>
      <t>.</t>
    </r>
  </si>
  <si>
    <t xml:space="preserve">Click on the cells for each travel region to use the drop-down menus displaying the countries included in each region. You do not need to specify which country (or countries) your participants are arriving from; only participants per region. If no participants are flying to your event, move on to Step 3. </t>
  </si>
  <si>
    <r>
      <rPr>
        <b/>
        <sz val="11"/>
        <rFont val="Calibri"/>
        <family val="2"/>
        <scheme val="minor"/>
      </rPr>
      <t>Region 1</t>
    </r>
    <r>
      <rPr>
        <sz val="11"/>
        <rFont val="Calibri"/>
        <family val="2"/>
        <scheme val="minor"/>
      </rPr>
      <t xml:space="preserve"> - North America &amp; Northern Caribbean</t>
    </r>
  </si>
  <si>
    <r>
      <rPr>
        <b/>
        <sz val="11"/>
        <rFont val="Calibri"/>
        <family val="2"/>
        <scheme val="minor"/>
      </rPr>
      <t>Region 2</t>
    </r>
    <r>
      <rPr>
        <sz val="11"/>
        <rFont val="Calibri"/>
        <family val="2"/>
        <scheme val="minor"/>
      </rPr>
      <t xml:space="preserve"> - Central America, Southern Caribbean, Northern South America and Western Europe</t>
    </r>
  </si>
  <si>
    <r>
      <rPr>
        <b/>
        <sz val="11"/>
        <rFont val="Calibri"/>
        <family val="2"/>
        <scheme val="minor"/>
      </rPr>
      <t>Region 3</t>
    </r>
    <r>
      <rPr>
        <sz val="11"/>
        <rFont val="Calibri"/>
        <family val="2"/>
        <scheme val="minor"/>
      </rPr>
      <t xml:space="preserve"> - South America, Northern Africa, Middle East, Northern Asia and Eastern Europe</t>
    </r>
  </si>
  <si>
    <r>
      <rPr>
        <b/>
        <sz val="11"/>
        <rFont val="Calibri"/>
        <family val="2"/>
        <scheme val="minor"/>
      </rPr>
      <t>Region 4</t>
    </r>
    <r>
      <rPr>
        <sz val="11"/>
        <rFont val="Calibri"/>
        <family val="2"/>
        <scheme val="minor"/>
      </rPr>
      <t xml:space="preserve"> - Central Africa and South &amp; South-East Asia (except Indonesia)</t>
    </r>
  </si>
  <si>
    <r>
      <rPr>
        <b/>
        <sz val="11"/>
        <rFont val="Calibri"/>
        <family val="2"/>
        <scheme val="minor"/>
      </rPr>
      <t xml:space="preserve">Region 5 </t>
    </r>
    <r>
      <rPr>
        <sz val="11"/>
        <rFont val="Calibri"/>
        <family val="2"/>
        <scheme val="minor"/>
      </rPr>
      <t>- Oceania (and Indonesia)</t>
    </r>
  </si>
  <si>
    <r>
      <rPr>
        <b/>
        <sz val="12"/>
        <rFont val="Calibri"/>
        <family val="2"/>
        <scheme val="minor"/>
      </rPr>
      <t>STEP 3:</t>
    </r>
    <r>
      <rPr>
        <b/>
        <sz val="11"/>
        <rFont val="Calibri"/>
        <family val="2"/>
        <scheme val="minor"/>
      </rPr>
      <t xml:space="preserve"> Among participants who are not flying, what proportion do you estimate will use the following commuting methods?</t>
    </r>
    <r>
      <rPr>
        <b/>
        <i/>
        <sz val="10"/>
        <rFont val="Calibri"/>
        <family val="2"/>
        <scheme val="minor"/>
      </rPr>
      <t xml:space="preserve"> </t>
    </r>
    <r>
      <rPr>
        <i/>
        <sz val="10"/>
        <rFont val="Calibri"/>
        <family val="2"/>
        <scheme val="minor"/>
      </rPr>
      <t xml:space="preserve">
</t>
    </r>
  </si>
  <si>
    <t xml:space="preserve">Select from the drop-down options in Column D. Ensure that your selection for the three commuting methods adds up to approximately 100%. Options based on campus or UNBC community group will add up to 100% when used across all commuting methods. </t>
  </si>
  <si>
    <r>
      <rPr>
        <b/>
        <sz val="11"/>
        <rFont val="Calibri"/>
        <family val="2"/>
        <scheme val="minor"/>
      </rPr>
      <t>Active transportation</t>
    </r>
    <r>
      <rPr>
        <sz val="11"/>
        <rFont val="Calibri"/>
        <family val="2"/>
        <scheme val="minor"/>
      </rPr>
      <t xml:space="preserve"> (i.e., walking, biking)</t>
    </r>
  </si>
  <si>
    <r>
      <rPr>
        <b/>
        <sz val="11"/>
        <rFont val="Calibri"/>
        <family val="2"/>
        <scheme val="minor"/>
      </rPr>
      <t>Public transportation</t>
    </r>
    <r>
      <rPr>
        <sz val="11"/>
        <rFont val="Calibri"/>
        <family val="2"/>
        <scheme val="minor"/>
      </rPr>
      <t xml:space="preserve"> (i.e., bus, metro, train)</t>
    </r>
  </si>
  <si>
    <r>
      <rPr>
        <b/>
        <sz val="11"/>
        <rFont val="Calibri"/>
        <family val="2"/>
        <scheme val="minor"/>
      </rPr>
      <t xml:space="preserve">Motor vehicle </t>
    </r>
    <r>
      <rPr>
        <sz val="11"/>
        <rFont val="Calibri"/>
        <family val="2"/>
        <scheme val="minor"/>
      </rPr>
      <t>(includes all vehicle types)</t>
    </r>
  </si>
  <si>
    <t>Best practices when purchasing offsets:</t>
  </si>
  <si>
    <r>
      <t xml:space="preserve">Total estimated emissions </t>
    </r>
    <r>
      <rPr>
        <sz val="11"/>
        <rFont val="Calibri"/>
        <family val="2"/>
        <scheme val="minor"/>
      </rPr>
      <t>(in tonnes of CO</t>
    </r>
    <r>
      <rPr>
        <sz val="8"/>
        <rFont val="Calibri"/>
        <family val="2"/>
        <scheme val="minor"/>
      </rPr>
      <t>2</t>
    </r>
    <r>
      <rPr>
        <sz val="11"/>
        <rFont val="Calibri"/>
        <family val="2"/>
        <scheme val="minor"/>
      </rPr>
      <t xml:space="preserve"> equivalents, or tCO</t>
    </r>
    <r>
      <rPr>
        <sz val="8"/>
        <rFont val="Calibri"/>
        <family val="2"/>
        <scheme val="minor"/>
      </rPr>
      <t>2</t>
    </r>
    <r>
      <rPr>
        <sz val="11"/>
        <rFont val="Calibri"/>
        <family val="2"/>
        <scheme val="minor"/>
      </rPr>
      <t>e)</t>
    </r>
  </si>
  <si>
    <r>
      <rPr>
        <b/>
        <sz val="10.5"/>
        <rFont val="Calibri"/>
        <family val="2"/>
        <scheme val="minor"/>
      </rPr>
      <t>1)</t>
    </r>
    <r>
      <rPr>
        <sz val="10.5"/>
        <rFont val="Calibri"/>
        <family val="2"/>
        <scheme val="minor"/>
      </rPr>
      <t xml:space="preserve"> Offsets are typically puchased in increments of one tonne. Round your estimated emissions</t>
    </r>
    <r>
      <rPr>
        <b/>
        <sz val="10.5"/>
        <rFont val="Calibri"/>
        <family val="2"/>
        <scheme val="minor"/>
      </rPr>
      <t xml:space="preserve"> up to the nearest tonne</t>
    </r>
    <r>
      <rPr>
        <sz val="10.5"/>
        <rFont val="Calibri"/>
        <family val="2"/>
        <scheme val="minor"/>
      </rPr>
      <t xml:space="preserve"> to account for estimation errors, energy use of your venue, emissions from catering, etc.
</t>
    </r>
    <r>
      <rPr>
        <b/>
        <sz val="10.5"/>
        <rFont val="Calibri"/>
        <family val="2"/>
        <scheme val="minor"/>
      </rPr>
      <t>2)</t>
    </r>
    <r>
      <rPr>
        <sz val="10.5"/>
        <rFont val="Calibri"/>
        <family val="2"/>
        <scheme val="minor"/>
      </rPr>
      <t xml:space="preserve"> Consider doubling your offset purchase for a greater impact. Promote this at your event!
</t>
    </r>
    <r>
      <rPr>
        <b/>
        <sz val="10.5"/>
        <rFont val="Calibri"/>
        <family val="2"/>
        <scheme val="minor"/>
      </rPr>
      <t>3)</t>
    </r>
    <r>
      <rPr>
        <sz val="10.5"/>
        <rFont val="Calibri"/>
        <family val="2"/>
        <scheme val="minor"/>
      </rPr>
      <t xml:space="preserve"> If your total emissions are low, consider offsetting multiple events as a bundle.</t>
    </r>
  </si>
  <si>
    <r>
      <rPr>
        <b/>
        <sz val="12"/>
        <rFont val="Calibri"/>
        <family val="2"/>
        <scheme val="minor"/>
      </rPr>
      <t xml:space="preserve">STEP 4: </t>
    </r>
    <r>
      <rPr>
        <b/>
        <sz val="11"/>
        <rFont val="Calibri"/>
        <family val="2"/>
        <scheme val="minor"/>
      </rPr>
      <t xml:space="preserve">Purchase offsets based on your estimated emissions calculation using </t>
    </r>
    <r>
      <rPr>
        <b/>
        <sz val="12"/>
        <rFont val="Calibri"/>
        <family val="2"/>
        <scheme val="minor"/>
      </rPr>
      <t>one</t>
    </r>
    <r>
      <rPr>
        <b/>
        <sz val="11"/>
        <rFont val="Calibri"/>
        <family val="2"/>
        <scheme val="minor"/>
      </rPr>
      <t xml:space="preserve"> of the following options.</t>
    </r>
  </si>
  <si>
    <t>Your Event Consultant can help guide you through the links provided. All projects have been approved by the UNBC Offsetting Program Committee.</t>
  </si>
  <si>
    <t>Project Name</t>
  </si>
  <si>
    <t>Project description</t>
  </si>
  <si>
    <r>
      <t>Cost per tCO</t>
    </r>
    <r>
      <rPr>
        <b/>
        <sz val="8"/>
        <color theme="0"/>
        <rFont val="Calibri"/>
        <family val="2"/>
        <scheme val="minor"/>
      </rPr>
      <t>2</t>
    </r>
    <r>
      <rPr>
        <b/>
        <sz val="12"/>
        <color theme="0"/>
        <rFont val="Calibri"/>
        <family val="2"/>
        <scheme val="minor"/>
      </rPr>
      <t>e (CAD unless specified)</t>
    </r>
  </si>
  <si>
    <t>Approximate cost for your event</t>
  </si>
  <si>
    <t>Offset links</t>
  </si>
  <si>
    <t xml:space="preserve">Bayano-UNBC Reforestation Project </t>
  </si>
  <si>
    <t>Contribute to UNBC's flagship reforestation project with Indigenous communities in Panama</t>
  </si>
  <si>
    <t>Contribute to the project</t>
  </si>
  <si>
    <t>Bourse du carbone scol’ERE</t>
  </si>
  <si>
    <t>Avoided emissions from climate education and climate action in Québec</t>
  </si>
  <si>
    <t>Purchase offsets</t>
  </si>
  <si>
    <t>Carbone Boréale</t>
  </si>
  <si>
    <t>Forestry project in Québec</t>
  </si>
  <si>
    <t>Agricultural project in Québec</t>
  </si>
  <si>
    <t>The Gold Standard Climate+ Portfolio</t>
  </si>
  <si>
    <t>Variety of offetting projects vetted by The Gold Standard</t>
  </si>
  <si>
    <t>Purchase offsets (USD)</t>
  </si>
  <si>
    <t>Cost in USD - Verify  CAD conversion rate</t>
  </si>
  <si>
    <t>CALCULATIONS FOR tCO2e</t>
  </si>
  <si>
    <t>How many participants do you expect to have at your event?</t>
  </si>
  <si>
    <t xml:space="preserve">How many participants are flying to your event? </t>
  </si>
  <si>
    <t>Average emissions (in tonnes)</t>
  </si>
  <si>
    <t>Round trip distance from YUL (in km)</t>
  </si>
  <si>
    <t>Region 1 - North America &amp; Northern Caribbean</t>
  </si>
  <si>
    <t>&lt;5000 km</t>
  </si>
  <si>
    <t>Region 2 - Central America, Southern Caribbean, Northern South America and Western Europe</t>
  </si>
  <si>
    <t>&lt;10,000 km</t>
  </si>
  <si>
    <t>Region 3 - South America, Northern Africa, Middle East, Northern Asia and Eastern Europe</t>
  </si>
  <si>
    <t>&lt;18,000 km</t>
  </si>
  <si>
    <t>Region 4 - Central Africa and South &amp; South-East Asia (except Indonesia)</t>
  </si>
  <si>
    <t>8,000 to 32,000 km; Average: 20,000 km</t>
  </si>
  <si>
    <t>Region 5 - Oceania (and Indonesia)</t>
  </si>
  <si>
    <t>18,000 to 36,000 km; Average: 27,000 km</t>
  </si>
  <si>
    <t>Total emissions participants air travel</t>
  </si>
  <si>
    <t>Total participants arriving by air travel</t>
  </si>
  <si>
    <t>Remaining participants</t>
  </si>
  <si>
    <t>Round trip distance</t>
  </si>
  <si>
    <t>Proportion</t>
  </si>
  <si>
    <t>McGill-wide average: 26%</t>
  </si>
  <si>
    <t>Downtown Campus average: 27%</t>
  </si>
  <si>
    <t xml:space="preserve">Macdonald Campus average: 20% </t>
  </si>
  <si>
    <t>Student average: 36%</t>
  </si>
  <si>
    <t>Staff average: 13%</t>
  </si>
  <si>
    <t>Faculty average: 28%</t>
  </si>
  <si>
    <t>Approximately 1/3 of participants: 33%</t>
  </si>
  <si>
    <t>Approximately 1/2 of participants: 50%</t>
  </si>
  <si>
    <t>Nearly all participants: 100%</t>
  </si>
  <si>
    <t>No participants: 0%</t>
  </si>
  <si>
    <t>Total emissions participants active transportation</t>
  </si>
  <si>
    <t>McGill-wide average: 60%</t>
  </si>
  <si>
    <t>Downtown Campus average: 60%</t>
  </si>
  <si>
    <t xml:space="preserve">Macdonald Campus average: 35% </t>
  </si>
  <si>
    <t>Student average: 56%</t>
  </si>
  <si>
    <t>Staff average: 70%</t>
  </si>
  <si>
    <t>Faculty average: 48%</t>
  </si>
  <si>
    <t>Total emissions participants public transportation</t>
  </si>
  <si>
    <t>McGill-wide average: 14%</t>
  </si>
  <si>
    <t>Downtown Campus average: 13%</t>
  </si>
  <si>
    <t xml:space="preserve">Macdonald Campus average: 45% </t>
  </si>
  <si>
    <t>Student average: 8%</t>
  </si>
  <si>
    <t>Staff average: 17%</t>
  </si>
  <si>
    <t>Faculty average: 24%</t>
  </si>
  <si>
    <t>Total emissions participants motor vehicle</t>
  </si>
  <si>
    <t>Total Estimated Emissions (in tCO2e)</t>
  </si>
  <si>
    <t>COUNTRIES BY REGION</t>
  </si>
  <si>
    <t>Country</t>
  </si>
  <si>
    <t>Category (average emissions)</t>
  </si>
  <si>
    <t>Sub-Region</t>
  </si>
  <si>
    <t>See Countries, Distances, Flight Emissions (Feb 2022) document on server I:\Programs\Sustainable Events\Certification Checklist</t>
  </si>
  <si>
    <r>
      <rPr>
        <b/>
        <sz val="11"/>
        <color rgb="FF000000"/>
        <rFont val="Calibri"/>
        <family val="2"/>
        <scheme val="minor"/>
      </rPr>
      <t>Region 1</t>
    </r>
    <r>
      <rPr>
        <sz val="11"/>
        <color rgb="FF000000"/>
        <rFont val="Calibri"/>
        <family val="2"/>
        <scheme val="minor"/>
      </rPr>
      <t xml:space="preserve"> - North America &amp; Northern Caribbean</t>
    </r>
  </si>
  <si>
    <t>Bahamas</t>
  </si>
  <si>
    <t>N. America (Canada, US)</t>
  </si>
  <si>
    <t>Bermuda</t>
  </si>
  <si>
    <t>Canada</t>
  </si>
  <si>
    <t>USA</t>
  </si>
  <si>
    <t>Cuba</t>
  </si>
  <si>
    <t>Caribbean (Central)</t>
  </si>
  <si>
    <t>Turks &amp; Caicos Isl</t>
  </si>
  <si>
    <t>Caribbean (Southern)</t>
  </si>
  <si>
    <t>Andorra</t>
  </si>
  <si>
    <t>Anguilla</t>
  </si>
  <si>
    <t>Antigua</t>
  </si>
  <si>
    <t>Aruba</t>
  </si>
  <si>
    <t>Austria</t>
  </si>
  <si>
    <t>Azores</t>
  </si>
  <si>
    <t>Barbados</t>
  </si>
  <si>
    <t>Belarus</t>
  </si>
  <si>
    <t>Belgium</t>
  </si>
  <si>
    <t>Belize</t>
  </si>
  <si>
    <t>Br. West Indies</t>
  </si>
  <si>
    <t>British Virgin Isl</t>
  </si>
  <si>
    <t>Cape Verde Islands</t>
  </si>
  <si>
    <t>Cayman Islands</t>
  </si>
  <si>
    <t>Ceuta</t>
  </si>
  <si>
    <t>Central America</t>
  </si>
  <si>
    <t>Channel Islands</t>
  </si>
  <si>
    <t>Colombia</t>
  </si>
  <si>
    <t>Costa Rica</t>
  </si>
  <si>
    <t>Croatia</t>
  </si>
  <si>
    <t>Czech Republic</t>
  </si>
  <si>
    <t>Czechoslovakia</t>
  </si>
  <si>
    <t>Denmark</t>
  </si>
  <si>
    <t>Dominica</t>
  </si>
  <si>
    <t>Dominican Rep</t>
  </si>
  <si>
    <t>Europe (Northwest, Central &amp; Western)</t>
  </si>
  <si>
    <t>East Germany</t>
  </si>
  <si>
    <t>Ecuador</t>
  </si>
  <si>
    <t>El Salvador</t>
  </si>
  <si>
    <t>England, UK</t>
  </si>
  <si>
    <t>Estonia</t>
  </si>
  <si>
    <t>Faeroe Islands</t>
  </si>
  <si>
    <t>Finland</t>
  </si>
  <si>
    <t>France</t>
  </si>
  <si>
    <t>South America (North)</t>
  </si>
  <si>
    <t>French Guiana</t>
  </si>
  <si>
    <t>Gambia</t>
  </si>
  <si>
    <t>Germany</t>
  </si>
  <si>
    <t>Gibraltar</t>
  </si>
  <si>
    <t>Greenland</t>
  </si>
  <si>
    <t>Grenada</t>
  </si>
  <si>
    <t>Guadeloupe</t>
  </si>
  <si>
    <t>Guatemala</t>
  </si>
  <si>
    <t>Guinea-Bissau</t>
  </si>
  <si>
    <t>Haiti</t>
  </si>
  <si>
    <t>Honduras</t>
  </si>
  <si>
    <t>Hungary</t>
  </si>
  <si>
    <t>Iceland</t>
  </si>
  <si>
    <t>Ifni</t>
  </si>
  <si>
    <t>Ireland</t>
  </si>
  <si>
    <t>Isle of Man</t>
  </si>
  <si>
    <t>Italy</t>
  </si>
  <si>
    <t>Jamaica</t>
  </si>
  <si>
    <t>Latvia</t>
  </si>
  <si>
    <t>Leeward Is</t>
  </si>
  <si>
    <t>Liechtenstein</t>
  </si>
  <si>
    <t>Africa (NW Northern)</t>
  </si>
  <si>
    <t>Lithuania</t>
  </si>
  <si>
    <t>Europe (East of central Germany), Baltics + Russia</t>
  </si>
  <si>
    <t>Luxembourg</t>
  </si>
  <si>
    <t>Martinique</t>
  </si>
  <si>
    <t>Mauritania</t>
  </si>
  <si>
    <t>Melilla</t>
  </si>
  <si>
    <t>Mexico</t>
  </si>
  <si>
    <t>Monaco</t>
  </si>
  <si>
    <t>Montserrat</t>
  </si>
  <si>
    <t>Morocco</t>
  </si>
  <si>
    <t>Netherlands</t>
  </si>
  <si>
    <t>Netherld Antilles</t>
  </si>
  <si>
    <t>Nicaragua</t>
  </si>
  <si>
    <t>Northern Ireland</t>
  </si>
  <si>
    <t>Norway</t>
  </si>
  <si>
    <t>Panama</t>
  </si>
  <si>
    <t>Poland</t>
  </si>
  <si>
    <t>Portugal</t>
  </si>
  <si>
    <t>Puerto Rico</t>
  </si>
  <si>
    <t>Repb Of Guyana</t>
  </si>
  <si>
    <t>Saint Lucia</t>
  </si>
  <si>
    <t>Saint Vincent</t>
  </si>
  <si>
    <t>San Marino</t>
  </si>
  <si>
    <t>Africa (West)</t>
  </si>
  <si>
    <t>Scotland, UK</t>
  </si>
  <si>
    <t>Senegal</t>
  </si>
  <si>
    <t>Slovak Republic</t>
  </si>
  <si>
    <t>Slovenia</t>
  </si>
  <si>
    <t>Spain</t>
  </si>
  <si>
    <t>Span North Africa</t>
  </si>
  <si>
    <t>St Kitts/Nevis</t>
  </si>
  <si>
    <t>Surinam</t>
  </si>
  <si>
    <t>Sweden</t>
  </si>
  <si>
    <t>Switzerland</t>
  </si>
  <si>
    <t>Trinidad &amp; Tobago</t>
  </si>
  <si>
    <t>US Virgin Islands</t>
  </si>
  <si>
    <t>United Kingdom</t>
  </si>
  <si>
    <t>Vatican City</t>
  </si>
  <si>
    <t>Venezuela</t>
  </si>
  <si>
    <t>Wales, UK</t>
  </si>
  <si>
    <t>West Germany</t>
  </si>
  <si>
    <t>Western Sahara</t>
  </si>
  <si>
    <t>Windward Is</t>
  </si>
  <si>
    <t>Zone-Panama Canal</t>
  </si>
  <si>
    <t>Alaska</t>
  </si>
  <si>
    <t>Alberta</t>
  </si>
  <si>
    <t>Arizona</t>
  </si>
  <si>
    <t>British Columbia</t>
  </si>
  <si>
    <t>California</t>
  </si>
  <si>
    <t>Idaho</t>
  </si>
  <si>
    <t>Maine</t>
  </si>
  <si>
    <t>Montana</t>
  </si>
  <si>
    <t>Nevada</t>
  </si>
  <si>
    <t>New Mexico</t>
  </si>
  <si>
    <t>Northwest Territories</t>
  </si>
  <si>
    <t>Oregon</t>
  </si>
  <si>
    <t>Utah</t>
  </si>
  <si>
    <t>Washington</t>
  </si>
  <si>
    <t>Wyoming</t>
  </si>
  <si>
    <t>Yukon Territory</t>
  </si>
  <si>
    <r>
      <rPr>
        <b/>
        <sz val="11"/>
        <rFont val="Calibri"/>
        <family val="2"/>
        <scheme val="minor"/>
      </rPr>
      <t xml:space="preserve">Region 3 </t>
    </r>
    <r>
      <rPr>
        <sz val="11"/>
        <rFont val="Calibri"/>
        <family val="2"/>
        <scheme val="minor"/>
      </rPr>
      <t>- South America, Northern Africa, Middle East, Northern Asia and Eastern Europe</t>
    </r>
  </si>
  <si>
    <t>Afghanistan</t>
  </si>
  <si>
    <t>Albania</t>
  </si>
  <si>
    <t>Africa (North East)</t>
  </si>
  <si>
    <t>Algeria</t>
  </si>
  <si>
    <t>Angola</t>
  </si>
  <si>
    <t>Argentina</t>
  </si>
  <si>
    <t>Armenia</t>
  </si>
  <si>
    <t>Azerbaidjan</t>
  </si>
  <si>
    <t>Bahrain</t>
  </si>
  <si>
    <t>Benin (Dahomey)</t>
  </si>
  <si>
    <t>Africa (Central)</t>
  </si>
  <si>
    <t>Bolivia</t>
  </si>
  <si>
    <t>Bosnia-Herzegovina</t>
  </si>
  <si>
    <t>South America (South)</t>
  </si>
  <si>
    <t>Brazil</t>
  </si>
  <si>
    <t>Bulgaria</t>
  </si>
  <si>
    <t>Burkina-Faso</t>
  </si>
  <si>
    <t>Cameroun</t>
  </si>
  <si>
    <t>Cent African Rep</t>
  </si>
  <si>
    <t>Chad</t>
  </si>
  <si>
    <t>Chile</t>
  </si>
  <si>
    <t>China</t>
  </si>
  <si>
    <t>Asia (Central)</t>
  </si>
  <si>
    <t>Congo (Rep Dem)(prev Zaire)</t>
  </si>
  <si>
    <t>Congo (Rep Pop)</t>
  </si>
  <si>
    <t>Middle East (Lebannon-Iran) aligned</t>
  </si>
  <si>
    <t>Cyprus</t>
  </si>
  <si>
    <t>Djibouti</t>
  </si>
  <si>
    <t>Egypt</t>
  </si>
  <si>
    <t>Equat Guinea</t>
  </si>
  <si>
    <t>Eritrea</t>
  </si>
  <si>
    <t>Falkland Is</t>
  </si>
  <si>
    <t>French Polynesia</t>
  </si>
  <si>
    <t>Gabon</t>
  </si>
  <si>
    <t>Georgia</t>
  </si>
  <si>
    <t>Ghana</t>
  </si>
  <si>
    <t>Greece</t>
  </si>
  <si>
    <t>Guinea</t>
  </si>
  <si>
    <t>Iran</t>
  </si>
  <si>
    <t>Iraq</t>
  </si>
  <si>
    <t>Israel</t>
  </si>
  <si>
    <t>Ivory Coast</t>
  </si>
  <si>
    <t>Japan</t>
  </si>
  <si>
    <t>Jordan</t>
  </si>
  <si>
    <t>Kazakhstan</t>
  </si>
  <si>
    <t>Kosovo</t>
  </si>
  <si>
    <t>Kuwait</t>
  </si>
  <si>
    <t>Kyrghyzstan</t>
  </si>
  <si>
    <t>Lebanon</t>
  </si>
  <si>
    <t>Liberia</t>
  </si>
  <si>
    <t>Macedonia</t>
  </si>
  <si>
    <t>Mali</t>
  </si>
  <si>
    <t>Malta</t>
  </si>
  <si>
    <t>Moldova</t>
  </si>
  <si>
    <t>Mongolia</t>
  </si>
  <si>
    <t>Asia Pacific and RoW</t>
  </si>
  <si>
    <t>Montenegro</t>
  </si>
  <si>
    <t>Niger</t>
  </si>
  <si>
    <t>Nigeria</t>
  </si>
  <si>
    <t>North Korea</t>
  </si>
  <si>
    <t>Oman</t>
  </si>
  <si>
    <t>Pakistan</t>
  </si>
  <si>
    <t>Palestine</t>
  </si>
  <si>
    <t>Paraguay</t>
  </si>
  <si>
    <t>Asia (Indo-Pakistan, East of Bangladesh)</t>
  </si>
  <si>
    <t>Peru</t>
  </si>
  <si>
    <t>Africa (South)</t>
  </si>
  <si>
    <t>Pitcairn Island</t>
  </si>
  <si>
    <t>Polynesia</t>
  </si>
  <si>
    <t>Qatar</t>
  </si>
  <si>
    <t>Romania</t>
  </si>
  <si>
    <t>Russia</t>
  </si>
  <si>
    <t>Rwanda</t>
  </si>
  <si>
    <t>Sao Tome&amp;Principe</t>
  </si>
  <si>
    <t>Saudi Arabia</t>
  </si>
  <si>
    <t>Serbia</t>
  </si>
  <si>
    <t>Serbia and Montenegro</t>
  </si>
  <si>
    <t>Sierra Leone</t>
  </si>
  <si>
    <t>South Korea</t>
  </si>
  <si>
    <t>South Sudan</t>
  </si>
  <si>
    <t>South Yemen</t>
  </si>
  <si>
    <t>St. Helena</t>
  </si>
  <si>
    <t>Syria</t>
  </si>
  <si>
    <t>Tadjikistan</t>
  </si>
  <si>
    <t>Togo</t>
  </si>
  <si>
    <t>Tunisia</t>
  </si>
  <si>
    <t>Turkey</t>
  </si>
  <si>
    <t>Turkmenistan</t>
  </si>
  <si>
    <t>U. S. S. R.</t>
  </si>
  <si>
    <t>Ukraine</t>
  </si>
  <si>
    <t>United Arab Emirates</t>
  </si>
  <si>
    <t>Uruguay</t>
  </si>
  <si>
    <t>Uzbekistan</t>
  </si>
  <si>
    <t>Yemen</t>
  </si>
  <si>
    <t>Yemen (South)</t>
  </si>
  <si>
    <t>Hawaii</t>
  </si>
  <si>
    <r>
      <rPr>
        <b/>
        <sz val="11"/>
        <rFont val="Calibri"/>
        <family val="2"/>
        <scheme val="minor"/>
      </rPr>
      <t xml:space="preserve">Region 4 </t>
    </r>
    <r>
      <rPr>
        <sz val="11"/>
        <rFont val="Calibri"/>
        <family val="2"/>
        <scheme val="minor"/>
      </rPr>
      <t>- Central Africa and South &amp; South-East Asia (except Indonesia)</t>
    </r>
  </si>
  <si>
    <t>Bangladesh</t>
  </si>
  <si>
    <t>Bhutan</t>
  </si>
  <si>
    <t>Botswana</t>
  </si>
  <si>
    <t>Brunei</t>
  </si>
  <si>
    <t>Burundi</t>
  </si>
  <si>
    <t>Cambodia</t>
  </si>
  <si>
    <t>Comores</t>
  </si>
  <si>
    <t>Cook Island</t>
  </si>
  <si>
    <t>Ethiopia</t>
  </si>
  <si>
    <t>Federated States of Micronesia</t>
  </si>
  <si>
    <t>Fiji</t>
  </si>
  <si>
    <t>Gilbert Ellice Is</t>
  </si>
  <si>
    <t>Guam</t>
  </si>
  <si>
    <t>Hong Kong</t>
  </si>
  <si>
    <t>India</t>
  </si>
  <si>
    <t>Kenya</t>
  </si>
  <si>
    <t>Kiribati</t>
  </si>
  <si>
    <t>Laos</t>
  </si>
  <si>
    <t>Lesotho</t>
  </si>
  <si>
    <t>Libya</t>
  </si>
  <si>
    <t>Macao</t>
  </si>
  <si>
    <t>Madagascar</t>
  </si>
  <si>
    <t>Malawi</t>
  </si>
  <si>
    <t>Malaysia</t>
  </si>
  <si>
    <t>Maldives Republ</t>
  </si>
  <si>
    <t>Australia &amp; Oceania</t>
  </si>
  <si>
    <t>Marshall Islands</t>
  </si>
  <si>
    <t>Mauritius</t>
  </si>
  <si>
    <t>Mozambique</t>
  </si>
  <si>
    <t>Myanmar</t>
  </si>
  <si>
    <t>Namibia</t>
  </si>
  <si>
    <t>Nauru</t>
  </si>
  <si>
    <t>Nepal</t>
  </si>
  <si>
    <t>New Caledonia</t>
  </si>
  <si>
    <t>New Zealand</t>
  </si>
  <si>
    <t>Norfolk Is</t>
  </si>
  <si>
    <t>Pacific Islands (other)</t>
  </si>
  <si>
    <t>Palau</t>
  </si>
  <si>
    <t>Papua New Guinea</t>
  </si>
  <si>
    <t>Philippines</t>
  </si>
  <si>
    <t>Port. Timor</t>
  </si>
  <si>
    <t>Reunion Island</t>
  </si>
  <si>
    <t>Ryukyu Is</t>
  </si>
  <si>
    <t>Samoa</t>
  </si>
  <si>
    <t>Seychelles</t>
  </si>
  <si>
    <t>Sikkim</t>
  </si>
  <si>
    <t>Singapore</t>
  </si>
  <si>
    <t>Solomon Islands</t>
  </si>
  <si>
    <t>Somalia</t>
  </si>
  <si>
    <t>South Africa</t>
  </si>
  <si>
    <t>Sri Lanka</t>
  </si>
  <si>
    <t>Sudan</t>
  </si>
  <si>
    <t>Swaziland</t>
  </si>
  <si>
    <t>Taiwan</t>
  </si>
  <si>
    <t>Tanzania</t>
  </si>
  <si>
    <t>Thailand</t>
  </si>
  <si>
    <t>Tonga</t>
  </si>
  <si>
    <t>Tonga Is</t>
  </si>
  <si>
    <t>Tuvalu</t>
  </si>
  <si>
    <t>Uganda</t>
  </si>
  <si>
    <t>Vanuatu</t>
  </si>
  <si>
    <t>Vietnam</t>
  </si>
  <si>
    <t>Wallis-Futuna Is</t>
  </si>
  <si>
    <t>Zambia</t>
  </si>
  <si>
    <t>Zimbabwe</t>
  </si>
  <si>
    <r>
      <rPr>
        <b/>
        <sz val="11"/>
        <rFont val="Calibri"/>
        <family val="2"/>
        <scheme val="minor"/>
      </rPr>
      <t>Region 5</t>
    </r>
    <r>
      <rPr>
        <sz val="11"/>
        <rFont val="Calibri"/>
        <family val="2"/>
        <scheme val="minor"/>
      </rPr>
      <t xml:space="preserve"> - Oceania (and Indonesia)</t>
    </r>
  </si>
  <si>
    <t>Australia</t>
  </si>
  <si>
    <t>Christmas Islands</t>
  </si>
  <si>
    <t>Cocos Islands</t>
  </si>
  <si>
    <t>Indonesia</t>
  </si>
  <si>
    <t>Yes: There is at least one designated person to ensure the implementation of sustainability and accessibility practices.</t>
  </si>
  <si>
    <t>No: There is no designated person to ensure the implementation of sustainability and accessibility practices.</t>
  </si>
  <si>
    <t>Yes: The sponsors demonstrate Corporate Social Responsibility (CSR).</t>
  </si>
  <si>
    <t>No: The sponsors do not have clear Corporate Social Responsibility policies OR sponsors are from industries such as petroleum, arms manufacture, or tobacco.</t>
  </si>
  <si>
    <t>N/A: The event does not have any sponsors.</t>
  </si>
  <si>
    <t>N/A</t>
  </si>
  <si>
    <t>Calculate and publicize avoided greenhouse gas emissions related to transportation.</t>
  </si>
  <si>
    <t>Yes: You calculate avoided greenhouse gas emissions related to air travel and communicate these metrics at your event.</t>
  </si>
  <si>
    <t>Partially: You calculate avoided greenhouse gas emissions related to air travel but do not communicate these metrics at your event.</t>
  </si>
  <si>
    <t>No: You do not calculate avoided greenhouse gas emissions related to air travel or communicate these metrics.</t>
  </si>
  <si>
    <t>N/A: There is no possible avoided air travel.</t>
  </si>
  <si>
    <t>Yes: Suppliers (i.e., for prizes, event production) are locally based and/or social economy initiatives.</t>
  </si>
  <si>
    <t>No: Suppliers are not locally based and/or social economy initiatives.</t>
  </si>
  <si>
    <t>N/A: There are no suppliers.</t>
  </si>
  <si>
    <t>Invite participants to turn off their cameras in order to save energy.</t>
  </si>
  <si>
    <t>Yes: Participants are invited to turn off their cameras during the event.</t>
  </si>
  <si>
    <t>No: Participants are not invited to turn off their cameras during the event.</t>
  </si>
  <si>
    <t>N/A: Event is broadcasted and participant cameras are turned off.</t>
  </si>
  <si>
    <t>Bonus: Create awareness and/or take action on one of McGill's long-term climate &amp; sustainability goals.</t>
  </si>
  <si>
    <t>Yes: Your event creates awareness and/or take action on one of McGill's long-term climate &amp; sustainability goals.</t>
  </si>
  <si>
    <t>No: Your event does not create awareness and/or take action on one of McGill's long-term climate &amp; sustainability goals.</t>
  </si>
  <si>
    <t>Yes: Chosen time is convenient for majority of audience and avoids major religious holidays.</t>
  </si>
  <si>
    <t>No: Chosen time prevents audience attendance or falls on a major religious holiday.</t>
  </si>
  <si>
    <t>Yes: Your event has free admission, discounts for certain groups, a pay-what-you-can option, or other flexible pricing options.</t>
  </si>
  <si>
    <t>No: Your event does not have flexible pricing.</t>
  </si>
  <si>
    <t xml:space="preserve">Yes: Participants can express accessibility needs in advance (i.e., sign language interpretation) AND these needs are accommodated.  </t>
  </si>
  <si>
    <t>No: Participants cannot express accessibility needs in advance.</t>
  </si>
  <si>
    <r>
      <t xml:space="preserve">Develop a </t>
    </r>
    <r>
      <rPr>
        <b/>
        <sz val="10"/>
        <color rgb="FF000000"/>
        <rFont val="Calibri"/>
        <family val="2"/>
        <scheme val="minor"/>
      </rPr>
      <t>customized</t>
    </r>
    <r>
      <rPr>
        <sz val="10"/>
        <color rgb="FF000000"/>
        <rFont val="Calibri"/>
        <family val="2"/>
        <scheme val="minor"/>
      </rPr>
      <t xml:space="preserve"> land acknowledgement and practice pronounciation beforehand.</t>
    </r>
  </si>
  <si>
    <t>Yes: A customized land acknowledgement is written somewhere AND communicated verbally.</t>
  </si>
  <si>
    <t>Partially: A customized land acknowledgement is written somewhere OR communicated verbally.</t>
  </si>
  <si>
    <t>No: There is no customized land acknowledgement.</t>
  </si>
  <si>
    <t xml:space="preserve">Yes: Effort has been made to have content, speakers, and/or themes that represent voices of populations whose identities have historically been marginalized </t>
  </si>
  <si>
    <t xml:space="preserve">No: Minimal effort has been made to have content, speakers, and/or themes that represent voices of populations whose identities have historically been marginalized </t>
  </si>
  <si>
    <t>N/A: Event is for networking.</t>
  </si>
  <si>
    <t>Yes: Clear effort has been made to reach out to groups that may not usually attend your event.</t>
  </si>
  <si>
    <t>Partially: Certain effort has been made to reach out to groups that may not usually attend your event.</t>
  </si>
  <si>
    <t>No: Minimal effort has been made to reach out to groups that may not usually attend your event.</t>
  </si>
  <si>
    <t>N/A: The event is closed to attendees from a specific department, administrative unit, or club.</t>
  </si>
  <si>
    <t>Yes: Community agreements are set at the beginning of the event (i.e., being open minded, sharing preferred pronouns, creating space for others, sharing access needs).</t>
  </si>
  <si>
    <t>No: Community agreements are not set.</t>
  </si>
  <si>
    <t>N/A: There is no public participation, engagement, or networking (i.e., lecture-style events).</t>
  </si>
  <si>
    <t>Yes: Documents and/or presentation materials follow most of the accessibility guidelines.</t>
  </si>
  <si>
    <t>No: Documents and/or presentation materials do not follow most of the accessibility guidelines.</t>
  </si>
  <si>
    <t>N/A: There are no documents or presentation materials.</t>
  </si>
  <si>
    <t>Bonus: Event facilitators have attended  training(s) on creating safe spaces for diverse communities.</t>
  </si>
  <si>
    <t xml:space="preserve">Yes: Event planners and/or presenters have attended training(s) on creating safe spaces for diverse communities. </t>
  </si>
  <si>
    <t>No: Event planners and/or presenters have not attended trainings on creating safe spaces for diverse communities.</t>
  </si>
  <si>
    <t>Communications for your event are bilingual.</t>
  </si>
  <si>
    <t>Yes: All main communications for your event (i.e., registration details, information on accessibility, etc.) are in English and French and/or any other relevant language for attendees.</t>
  </si>
  <si>
    <t>Partially: Most communications for your event are in English and French and/or any other relevant language for attendees.</t>
  </si>
  <si>
    <t>No: Communications for your event are only in English or only in French.</t>
  </si>
  <si>
    <t>Yes: The McGill Sustainable Events certification is publicized at least 72 hours prior to event AND communicated during the event.</t>
  </si>
  <si>
    <t>Partially: The McGill Sustainable Events certification is publicized either 72 hours prior to event OR communicated during the event.</t>
  </si>
  <si>
    <t>No: There is no publicizing or communication of the McGill Sustainable Events certification.</t>
  </si>
  <si>
    <t>Yes: Clear effort has been made to include opportunities for attendees to engage actively with the event (i.e., polls, time for questions, breakout sessions)</t>
  </si>
  <si>
    <t>Partially: Certain effort has been made to include opportunities for attendees to engage actively with the event.</t>
  </si>
  <si>
    <t>No: Minimal effort has been made to include opportunities for attendees to engage actively with the event.</t>
  </si>
  <si>
    <t>Yes: Feedback is collected following the event (paper or online survey, comments box, email, etc.).</t>
  </si>
  <si>
    <t>No: No feedback is collected following the event.</t>
  </si>
  <si>
    <t>Yes: Event is recorded, transcript is published, or an event recap is created (video, photos, article, etc.).</t>
  </si>
  <si>
    <t>No: Event is not recorded, transcript is not published, or an event recap is not provided.</t>
  </si>
  <si>
    <t>Yes: The event lasts longer than 2 hours and there are regular breaks for volunteers and paid staff.</t>
  </si>
  <si>
    <t>No: The event lasts longer than 2 hours and there are no regular breaks for volunteers and paid staff.</t>
  </si>
  <si>
    <t>N/A: Your event does not last longer than 2 hours or there are no volunteers or paid staff working the event.</t>
  </si>
  <si>
    <t>Yes: The event is within 500 metres of a public transportation access point (metro or bus stop).</t>
  </si>
  <si>
    <t>Partially: The event is within 1 km of a public transportation access point (metro or bus stop).</t>
  </si>
  <si>
    <t>No: There is no nearby public transportation access point.</t>
  </si>
  <si>
    <t>Yes: You calculate carbon emissions related to transportation AND purchase carbon offsets.</t>
  </si>
  <si>
    <t>Partially: You calculate carbon emissions related to transportation without offsetting the emissions.</t>
  </si>
  <si>
    <t>Partially: You do not calculate carbon emissions related to transportation BUT you purchase offsets using an estimate calculation of emissions.</t>
  </si>
  <si>
    <t>No: You do not calculate carbon emissions related to transportation and do not purchase carbon offsets.</t>
  </si>
  <si>
    <t>N/A: The event is held in the attendees' residence.</t>
  </si>
  <si>
    <t>Allow participation via teleconference.</t>
  </si>
  <si>
    <t>Yes: Webconference is available for participants.</t>
  </si>
  <si>
    <t>No: Webconference is not available for participants.</t>
  </si>
  <si>
    <t>N/A: Event is a networking event or a party.</t>
  </si>
  <si>
    <t>Bonus: Hold your event outdoors or in a certified green building.</t>
  </si>
  <si>
    <t>Yes: The event is held entirely outdoors or in a building with a LEED or Boma Best certification (LEED certified McGill building: Bellini Building).</t>
  </si>
  <si>
    <t>Yes: All suppliers and/or services are locally-based.</t>
  </si>
  <si>
    <t>Partially: At least one supplier and/or service is locally-based.</t>
  </si>
  <si>
    <t>No: No suppliers and/or services are locally-based.</t>
  </si>
  <si>
    <t>Bonus: Choose event suppliers that are social economy initiatives.</t>
  </si>
  <si>
    <t>Yes: At least one supplier is a social economy initiative.</t>
  </si>
  <si>
    <t>No: No suppliers are social economy initiatives.</t>
  </si>
  <si>
    <t>Yes: Participants can communicate dietary needs in advance (i.e., allergies, dietary preferences, cultural and/or religious needs) AND food options are labelled at event.</t>
  </si>
  <si>
    <t>Partially: Dietary needs are not asked for in advance but food options and ingredients are labelled at event.</t>
  </si>
  <si>
    <t>No: Dietary restrictions are not asked for in advance and food options are not labelled.</t>
  </si>
  <si>
    <t>N/A: No food or drinks will be served.</t>
  </si>
  <si>
    <t>Yes: Only vegan and vegetarian options are available; no meat is served at all.</t>
  </si>
  <si>
    <t>Partially: There are vegan and vegetarian options as well as meat options.</t>
  </si>
  <si>
    <t>No: There are no vegan or vegetarian options.</t>
  </si>
  <si>
    <t>Provide organic, seasonal, local, and/or fair trade food and beverage options.</t>
  </si>
  <si>
    <t>Yes: All food and beverage options are organic, seasonal, and/or locally produced.</t>
  </si>
  <si>
    <t>Partially: Certain food and beverage options are either organic, seasonal, or locally produced.</t>
  </si>
  <si>
    <t>No: There are no organic, seasonal, or locally produced food or beverage options.</t>
  </si>
  <si>
    <t>N/A: No food or beverages will be served.</t>
  </si>
  <si>
    <t>Yes: At least one menu item is fair trade certified (such as coffee or tea).</t>
  </si>
  <si>
    <t>No: There are no fair trade food or beverage options.</t>
  </si>
  <si>
    <t>Yes: Non-alcoholic alternatives other than water are offered.</t>
  </si>
  <si>
    <t>No: No non-alcoholic alternatives are offered other than water.</t>
  </si>
  <si>
    <t>N/A: No beverages other than water will be served.</t>
  </si>
  <si>
    <t xml:space="preserve">Yes: Event uses only reusable dishware (i.e., plates, cups, utensils, etc.) and/or invites participants to bring their own dishware. </t>
  </si>
  <si>
    <t xml:space="preserve">Partially: Event uses compostable single-use dishware AND has organic waste collection. </t>
  </si>
  <si>
    <t xml:space="preserve">Partially: Event uses compostable single-use dishware but does not have organic waste collection OR event uses recyclable single-use dishware. </t>
  </si>
  <si>
    <t>No: Event uses single-use dishware that is neither compostable or recyclable.</t>
  </si>
  <si>
    <t>Yes: All food comes in reusable serving trays, platters, containers, or in other forms of reusable packaging.</t>
  </si>
  <si>
    <t>Partially: Effort is made to reduce food service and food packaging waste.</t>
  </si>
  <si>
    <t>No: Food is individually packaged (applies to compostable and recyclable packaging).</t>
  </si>
  <si>
    <t>Yes: Surplus food is given to team, participants, volunteers, or the community.</t>
  </si>
  <si>
    <t>Partially: Surplus food is disposed in an organic waste bin.</t>
  </si>
  <si>
    <t>No: Surplus food is disposed in a garbage/landfill bin.</t>
  </si>
  <si>
    <t>Yes: Both organic waste and recycling are available, and bins are clearly identified.</t>
  </si>
  <si>
    <t>Partially: Either organic waste or recycling is available, and bins are clearly identified</t>
  </si>
  <si>
    <t>No: There are only bins for landfill waste.</t>
  </si>
  <si>
    <t>N/A: There is no possible waste at the event.</t>
  </si>
  <si>
    <t>Comply with McGill's single-use water bottle ban.</t>
  </si>
  <si>
    <t>Yes: There are no single-use plastic bottles for water.</t>
  </si>
  <si>
    <t>No: There are single-use plastic bottles for water.</t>
  </si>
  <si>
    <t>Yes: The event is zero-waste. No material waste is produced (i.e., pens, notebooks, buttons, lanyards) and/or participants are invited to bring their own materials.</t>
  </si>
  <si>
    <t>Partially: Effort is made to reduce material waste (i.e., recollect lanyards, order fewer promotional items).</t>
  </si>
  <si>
    <t>No: No effort is made to reduce material waste.</t>
  </si>
  <si>
    <t>Minimize printing and adhere to McGill Paper Policy standards.</t>
  </si>
  <si>
    <t>Yes: Printing adheres to the McGill Paper Policy standards (i.e., electronic if possible, double-sided, minimal white space) OR there is no printing.</t>
  </si>
  <si>
    <t>No: Printing does not adhere to the McGill Paper Policy standards.</t>
  </si>
  <si>
    <t>Bonus: Assign at least one person to be a waste educator at your event.</t>
  </si>
  <si>
    <t>Yes: Student Ambassador waste educators are requested for the event to communicate about proper waste management practices OR own staff are trained and assigned to act as waste educators</t>
  </si>
  <si>
    <t>No: Student Ambassador waste educators are not requested for the event AND staff are not trained and assigned to act as waste educators</t>
  </si>
  <si>
    <t>Ensure that event location is as free from physical barriers as possible.</t>
  </si>
  <si>
    <t>Yes: The entire venue is accessible for persons with reduced mobility.</t>
  </si>
  <si>
    <t>Partially: The main venue is accessible for persons with reduced mobility, but the entire venue is not.</t>
  </si>
  <si>
    <t>No: There are physical barriers to the building entrance, main room(s), bathrooms, etc.</t>
  </si>
  <si>
    <t>Yes: Effort has been made to have content, speakers, and/or themes that represent voices of populations whose identities have historically been marginalized.</t>
  </si>
  <si>
    <t>No: Minimal effort has been made to have content, speakers, and/or themes that represent voices of populations whose identities have historically been marginalized.</t>
  </si>
  <si>
    <t>Yes: There are gender-inclusive, wheelchair-accessible, and, where applicable, parent-friendly washrooms.</t>
  </si>
  <si>
    <t>Partially: There are either gender-inclusive or wheelchair-accessible washrooms.</t>
  </si>
  <si>
    <t>No: There are no gender-inclusive or wheelchair-accessible washrooms.</t>
  </si>
  <si>
    <t>Yes: All main communications for your event (i.e., registration details, information on accessibility and transportation, dietary requests, etc.) are in English and French and/or any other relevant language for attendees.</t>
  </si>
  <si>
    <t>Yes: Accessibility features of the venue (including exact address and location of accessible entrances) are publicized at time of ticket sale, launch of Facebook event, or when initial email invitation to event is sent.</t>
  </si>
  <si>
    <t>Partially: Accessibility features of the venue (including exact address and location of accessible entrances) are publicized at least 72 hours prior to event.</t>
  </si>
  <si>
    <t>No: Accessibility features of the venue are not publicized in advance.</t>
  </si>
  <si>
    <t>Yes: Event is recorded or an event recap is created (video, photos, article, etc.).</t>
  </si>
  <si>
    <t>No: Event is not recorded and an event recap is not provided.</t>
  </si>
  <si>
    <t>Yes: The venue has secure bicycle parking.</t>
  </si>
  <si>
    <t xml:space="preserve">No: There is no secure bicycle parking, or venue is not accessible by bicycle. </t>
  </si>
  <si>
    <t>N/A: Event is a recreational event.</t>
  </si>
  <si>
    <t>Bonus: Hold your event in a certified green building.</t>
  </si>
  <si>
    <t>Yes: Awards, plaques, and/or trophies are made from sustainable materials.</t>
  </si>
  <si>
    <t>Partially: Certain awards, plaques, and/or trophies are made from sustainable materials.</t>
  </si>
  <si>
    <t>No: Awards, plaques, and/or trophies are not made from sustainable materials.</t>
  </si>
  <si>
    <t>N/A: There are no awards, plaques, and/or trophies.</t>
  </si>
  <si>
    <t>No: There are no organic, seasonal, or locally produced food or beverages options.</t>
  </si>
  <si>
    <t>Yes: Event staff and/or volunteers can return uniforms for reuse at future events.</t>
  </si>
  <si>
    <t>No: Event staff and/or volunteers cannot return uniforms for reuse at future events.</t>
  </si>
  <si>
    <t xml:space="preserve">N/A: There are no uniforms for event staff and/or volunteers, or event will not run in future years. </t>
  </si>
  <si>
    <t>Bonus: Assign waste educators to each waste station at your event.</t>
  </si>
  <si>
    <t>Yes: Student Ambassador waste educators are requested at the event to communicate about proper waste management practices OR own staff are trained and assigned to act as waste educators</t>
  </si>
  <si>
    <t>No: Student Ambassador waste educators are not requested at the event AND staff are not trained and assigned to act as waste educators</t>
  </si>
  <si>
    <t xml:space="preserve">Yes: Participants can express accessibility needs in advance (i.e., sign language interpretation, braille copies of the program) AND these needs are accommodated.  </t>
  </si>
  <si>
    <t xml:space="preserve">Yes: Time for standing, walking, or light stretching is factored into the program. </t>
  </si>
  <si>
    <t xml:space="preserve">No: Sitting time lasts longer than 1,5 hours without breaks for standing, walking, or light stretching. </t>
  </si>
  <si>
    <t>N/A: There is no sitting time, or sitting time does not last longer than 1,5 hours.</t>
  </si>
  <si>
    <t>Yes: Sustainable modes of transportation are promoted at time of ticket sale, launch of Facebook event, or when initial email invitation to event is sent.</t>
  </si>
  <si>
    <t xml:space="preserve">No: Sustainable modes of transportation are not promoted. </t>
  </si>
  <si>
    <t>USING CQEER FACTEURS D'EMISSIONS + TRAM SURVEY DATA</t>
  </si>
  <si>
    <t>BOTH CAMPUSES</t>
  </si>
  <si>
    <t>Catégorie</t>
  </si>
  <si>
    <t>Moyens de transport</t>
  </si>
  <si>
    <t>Count</t>
  </si>
  <si>
    <t>Total per category</t>
  </si>
  <si>
    <t>Total</t>
  </si>
  <si>
    <t>Proportion par catégorie</t>
  </si>
  <si>
    <t>Category proportion</t>
  </si>
  <si>
    <t>Average distance (km)</t>
  </si>
  <si>
    <t>Unité</t>
  </si>
  <si>
    <t>Facteurs d'émissions</t>
  </si>
  <si>
    <t>Distance * facteur d'ém.</t>
  </si>
  <si>
    <t>Dist. * fact. d'ém. * prop.</t>
  </si>
  <si>
    <t>Avg / commuter (kg)</t>
  </si>
  <si>
    <t>Avg / commuter (tonne)</t>
  </si>
  <si>
    <t>Active Transportation</t>
  </si>
  <si>
    <t>Walk</t>
  </si>
  <si>
    <t>kg/km</t>
  </si>
  <si>
    <t>Bicycle</t>
  </si>
  <si>
    <t>Public transportation</t>
  </si>
  <si>
    <t>Métro</t>
  </si>
  <si>
    <t>kg/passager/km</t>
  </si>
  <si>
    <t>Bus urbain et interurbain + shuttle</t>
  </si>
  <si>
    <t>Train</t>
  </si>
  <si>
    <t>Motor vehicle</t>
  </si>
  <si>
    <t>Véhicule léger (voiture) + taxi</t>
  </si>
  <si>
    <t>Véhicule léger (carpool)</t>
  </si>
  <si>
    <t>Camion léger (VUS, mini-fourgonette, camionnette)</t>
  </si>
  <si>
    <t>Voiture Hybride</t>
  </si>
  <si>
    <t xml:space="preserve">Voiture 100% électrique </t>
  </si>
  <si>
    <t>Moto</t>
  </si>
  <si>
    <t>DOWNTOWN CAMPUS</t>
  </si>
  <si>
    <t>Distance * fact. * prop.</t>
  </si>
  <si>
    <t>MACDONALD CAMPUS</t>
  </si>
  <si>
    <t>Sources de référence</t>
  </si>
  <si>
    <t>1. Fond d'action québécois pour le développement durable (FAQDD). Calculateur d’émissions de gaz à effet de serre (GES) 2017. En ligne: http://faqdd.qc.ca/realisez-projet/outils-services/#sthash.5OipE4Uc.dpuf</t>
  </si>
  <si>
    <t>2. Greenhouse Gas Protocol (2017). Compilation of emission factors used in the cross-sector tools. Version Mars 2017. 
[En ligne] http://www.ghgprotocol.org/calculation-tools/all-tools</t>
  </si>
  <si>
    <t>3. McGill University TRAM Transport Survey (2018)</t>
  </si>
  <si>
    <t>2021 Emissions Factors</t>
  </si>
  <si>
    <t>miles/km</t>
  </si>
  <si>
    <t>litres/gallon</t>
  </si>
  <si>
    <t>Emission Source</t>
  </si>
  <si>
    <t>Specific Emission Factor Name from Original Source</t>
  </si>
  <si>
    <t>Emission Factors</t>
  </si>
  <si>
    <t>Source</t>
  </si>
  <si>
    <t>Location Validity</t>
  </si>
  <si>
    <t>Fuel Efficiency (to convert factors in L to km)</t>
  </si>
  <si>
    <t>CO2</t>
  </si>
  <si>
    <t>Unit</t>
  </si>
  <si>
    <t>CH4</t>
  </si>
  <si>
    <t>N2O</t>
  </si>
  <si>
    <t>CO2e</t>
  </si>
  <si>
    <t>Publication</t>
  </si>
  <si>
    <t>Organization</t>
  </si>
  <si>
    <t>Year Published</t>
  </si>
  <si>
    <t>Value</t>
  </si>
  <si>
    <t>Vehicle category</t>
  </si>
  <si>
    <t>Passenger Vehicles - per L factors</t>
  </si>
  <si>
    <t>Gasoline car</t>
  </si>
  <si>
    <t>Light-duty gasoline vehicle (LDGV), Tier 2</t>
  </si>
  <si>
    <t>kg/L</t>
  </si>
  <si>
    <t xml:space="preserve">EC (2022). National Inventory Report. Greenhouse Gas Sources and Sinks in Canada: 1990 - 2021. Environment Canada. Part 2 - Table A6.1-14. </t>
  </si>
  <si>
    <t>Environment Canada</t>
  </si>
  <si>
    <t>EPA Tiers apply to on-road vehicles under following model year breakdown, with some overlap due to technology penetration: 1980-1995 = Tier 0; 1994-2003 = Tier 1; 2004-2013 = Tier 2</t>
  </si>
  <si>
    <t>Gasoline van/SUV/pickup</t>
  </si>
  <si>
    <t>Light-duty gasoline truck (LDGT), Tier 2</t>
  </si>
  <si>
    <t>Gasoline truck</t>
  </si>
  <si>
    <t>Heavy-duty gasoline vehicle (HDGV), three-way catalyst</t>
  </si>
  <si>
    <t>Gasoline motorcycle</t>
  </si>
  <si>
    <t>Motorcycles, non-catalytic controlled</t>
  </si>
  <si>
    <t>Diesel car</t>
  </si>
  <si>
    <t>Light-duty diesel vehicle (LDDV), advanced control</t>
  </si>
  <si>
    <t>Advanced control diesel emission factors are used for Tier 2 diesel vehicle populations</t>
  </si>
  <si>
    <t>Diesel van/SUV/pickup</t>
  </si>
  <si>
    <t>Light-duty diesel truck (LDDT), advanced control</t>
  </si>
  <si>
    <t>Diesel truck</t>
  </si>
  <si>
    <t>Heavy-duty diesel vehicle (HDDV), advanced control</t>
  </si>
  <si>
    <t>Gasoline off-road (e.g. farm equipment)</t>
  </si>
  <si>
    <t>Off-road gasoline (4-stroke)</t>
  </si>
  <si>
    <t>Off-road vehicles include mobile farm equipment, snowmobiles, Gators/4x4s</t>
  </si>
  <si>
    <t>Diesel off-road (e.g. farm equipment)</t>
  </si>
  <si>
    <t>Off-road diesel (&gt;=19kW, Tier 1 - 3)</t>
  </si>
  <si>
    <t>Ethanol car</t>
  </si>
  <si>
    <t>Ethanol</t>
  </si>
  <si>
    <t>CO2 emissions are biogenic; gasoline CH4 and N2O emission factors (by mode and technology) are used for ethanol. Chosen mode and technology are light-duty vehicle Tier 2 for cars.</t>
  </si>
  <si>
    <t>Biodiesel car</t>
  </si>
  <si>
    <t>Biodiesel</t>
  </si>
  <si>
    <t>CO2 emissions are biogenic; diesel CH4 and N2O emission factors (by mode and technology) are used for biodiesel. Chosen mode and technology are light-duty vehicles advanced control for cars.</t>
  </si>
  <si>
    <t>Propane vehicle</t>
  </si>
  <si>
    <t>g/L</t>
  </si>
  <si>
    <t>Quebec Q-2 r. 15 - Table 27-1</t>
  </si>
  <si>
    <t>December 1, 2021 update</t>
  </si>
  <si>
    <t>Quebec</t>
  </si>
  <si>
    <t>http://legisquebec.gouv.qc.ca/en/ShowDoc/cr/Q-2,%20r.%2015/</t>
  </si>
  <si>
    <t>Gasoline vehicle</t>
  </si>
  <si>
    <t>Diesel vehicle</t>
  </si>
  <si>
    <t>December 10, 2020 update</t>
  </si>
  <si>
    <t>Passenger Vehicles - per km factors</t>
  </si>
  <si>
    <t>L/km</t>
  </si>
  <si>
    <t>Cars, motor gasoline</t>
  </si>
  <si>
    <t>OEE (2021). Energy Use Data Handbook Tables - Transportation (Passenger) Sector. 2000-2018. Office of Energy Efficiency.</t>
  </si>
  <si>
    <t>Light trucks, motor gasoline</t>
  </si>
  <si>
    <t>Motorcycles, motor gasoline</t>
  </si>
  <si>
    <t>Advanced control diesel emission factors are used for Tier 2 diesel vehicle populations (i.e. 2004-2013)</t>
  </si>
  <si>
    <t>Cars, diesel fuel oil</t>
  </si>
  <si>
    <t>Light trucks, diesel fuel oil</t>
  </si>
  <si>
    <t>Diesel bus, coach</t>
  </si>
  <si>
    <t>Buses</t>
  </si>
  <si>
    <t>FHWA (2021). Highway Statistics 2020 - Highway Travel. Federal Highway Administration (FHWA). Page last revised December 2021. Accessed May 30, 2022.</t>
  </si>
  <si>
    <t>Public Transit</t>
  </si>
  <si>
    <t>Intercity rail (e.g. Via Rail)</t>
  </si>
  <si>
    <t>Intercity rail (i.e. Amtrak), National Average</t>
  </si>
  <si>
    <t>kg/pass-km</t>
  </si>
  <si>
    <t>EPA (2022). Emission Factors for Greenhouse Gas Inventories. EPA Center for Corporate Climate Leadership. Table 10. 1 April 2022.</t>
  </si>
  <si>
    <t>US EPA</t>
  </si>
  <si>
    <t>United States; North America</t>
  </si>
  <si>
    <t>Intercity rail: long distance rail between major cities (e.g. Amtrak)</t>
  </si>
  <si>
    <t>https://www.epa.gov/sites/production/files/2020-04/documents/ghg-emission-factors-hub.pdf</t>
  </si>
  <si>
    <t>Commuter rail (e.g. trains de banlieue)</t>
  </si>
  <si>
    <t>Commuter rail</t>
  </si>
  <si>
    <t>Commuter rail: rail service between a central city and adjacent suburbs (also called regional rail or suburban rail)</t>
  </si>
  <si>
    <t>Montreal city bus*</t>
  </si>
  <si>
    <t>STM buses</t>
  </si>
  <si>
    <t>-</t>
  </si>
  <si>
    <t>STM (2022). Direct communication with Simon Broquet, Conseiller corporatif en développement durable</t>
  </si>
  <si>
    <t>STM</t>
  </si>
  <si>
    <t>Montreal</t>
  </si>
  <si>
    <t>The STM bus figure is specific to buses and includes direct emissions from mobile combustion sources (fuel + biofuel), direct emissions from loss of refrigerants from AC; does not include direct emissions from bus garages</t>
  </si>
  <si>
    <t>Montreal metro*</t>
  </si>
  <si>
    <t>STM Metro</t>
  </si>
  <si>
    <t>The STM figure is specific to metro and includes indirect emissions from electricity for traction; does not include electricity of metro stations</t>
  </si>
  <si>
    <t>Biodiesel, bus</t>
  </si>
  <si>
    <t>Biodiesel, 100%</t>
  </si>
  <si>
    <t>EPA (2022). Emission Factors for Greenhouse Gas Inventories. EPA Center for Corporate Climate Leadership. Table 2. 1 April 2022.</t>
  </si>
  <si>
    <t>* Note 2020 and 2021 STM values are significantly higher than previous years due to reduced ridership due to COVID-19 but regular service</t>
  </si>
  <si>
    <t>2019 STM values:</t>
  </si>
  <si>
    <t xml:space="preserve">STM (2020). Direct communication </t>
  </si>
  <si>
    <t>Montreal metro**</t>
  </si>
  <si>
    <t>Air Travel</t>
  </si>
  <si>
    <t>Flights, short-haul, all classes (&lt;300 miles)</t>
  </si>
  <si>
    <t>Domestic, average passenger</t>
  </si>
  <si>
    <t>Department for Business, Energy and Industrial Strategy (2022). 2021 Government GHG Conversion Factors for Company Reporting.</t>
  </si>
  <si>
    <t>UK BEIS</t>
  </si>
  <si>
    <t>UK; International</t>
  </si>
  <si>
    <t xml:space="preserve">Without radiative forcing; BEIS factors/gas are calculated using AR4, so adjusted to use AR6 per McGill methodological decision. </t>
  </si>
  <si>
    <t>Flights, medium-haul, economy class (&gt;=300 miles; &lt;2300 miles)</t>
  </si>
  <si>
    <t>Short-haul, economy class</t>
  </si>
  <si>
    <t>Flights, medium-haul, business class (&gt;=300 miles; &lt;2300 miles)</t>
  </si>
  <si>
    <t>Short-haul, business class</t>
  </si>
  <si>
    <t>Flights, medium-haul, average class (&gt;=300 miles; &lt;2300 miles)</t>
  </si>
  <si>
    <t>Short-haul, average passenger</t>
  </si>
  <si>
    <t>Flights, long-haul, economy class (&gt;=2300 miles)</t>
  </si>
  <si>
    <t>Long-haul, economy class</t>
  </si>
  <si>
    <t>Flights, long-haul, premium economy class (&gt;=2300 miles)</t>
  </si>
  <si>
    <t>Long-haul, premium economy class</t>
  </si>
  <si>
    <t>Flights, long-haul, business class (&gt;=2300 miles)</t>
  </si>
  <si>
    <t>Long-haul, business class</t>
  </si>
  <si>
    <t>Flights, long-haul, first class (&gt;=2300 miles)</t>
  </si>
  <si>
    <t>Long-haul, first class</t>
  </si>
  <si>
    <t>Flights, long-haul, average class (&gt;=2300 miles)</t>
  </si>
  <si>
    <t>Long-haul, average passenger</t>
  </si>
  <si>
    <t>Electric</t>
  </si>
  <si>
    <t>Battery Electric Vehicles</t>
  </si>
  <si>
    <t>Fully electric vehicle</t>
  </si>
  <si>
    <t>Market Snapshot: How much CO2 do electric vehicles, hybrids and gasoline vehicles emit? Date modified: 2021-01-29</t>
  </si>
  <si>
    <t>Canada Energy Regulator 2018</t>
  </si>
  <si>
    <t>For Quebec; Average of models shown</t>
  </si>
  <si>
    <t>Voiture entièrement électrique</t>
  </si>
  <si>
    <t>Fonds d'action québécois pour le développement durable. Calculateur GES</t>
  </si>
  <si>
    <t>Quebec Govt</t>
  </si>
  <si>
    <t>Hybrid or Plug-in Hybrid Electric Vehicle</t>
  </si>
  <si>
    <t>Hybrid vehicle - All</t>
  </si>
  <si>
    <t>Plug-in Hybrid Electric Vehicle</t>
  </si>
  <si>
    <t>Plug-in hybrids</t>
  </si>
  <si>
    <t>Hybrid Electric Vehicle</t>
  </si>
  <si>
    <t>Hybrid vehicle - non-plug-in</t>
  </si>
  <si>
    <t>UNBC Sustainability Strategic Plan 2025 - 2035</t>
  </si>
  <si>
    <t xml:space="preserve">Minimize printing </t>
  </si>
  <si>
    <t>https://www.unbc.ca/sustainability/unbc-sustainability-strategic-plan-2025-2035</t>
  </si>
  <si>
    <t xml:space="preserve">Note: In aligning the UNBC Sustainable Events program with the UNBC Sustainability Strategic Plan we hope to empower student, staff, and faculty event planners to see themselves and their operations as part of the collective effort which will bring UNBC's short- and long-term climate and sustainability goals to life. </t>
  </si>
  <si>
    <t xml:space="preserve">Minimize single use materials </t>
  </si>
  <si>
    <r>
      <rPr>
        <b/>
        <sz val="11"/>
        <rFont val="Calibri"/>
        <family val="2"/>
        <scheme val="minor"/>
      </rPr>
      <t>3.</t>
    </r>
    <r>
      <rPr>
        <sz val="11"/>
        <rFont val="Calibri"/>
        <family val="2"/>
        <scheme val="minor"/>
      </rPr>
      <t xml:space="preserve"> </t>
    </r>
    <r>
      <rPr>
        <b/>
        <sz val="11"/>
        <rFont val="Calibri"/>
        <family val="2"/>
        <scheme val="minor"/>
      </rPr>
      <t>Email</t>
    </r>
    <r>
      <rPr>
        <sz val="11"/>
        <rFont val="Calibri"/>
        <family val="2"/>
        <scheme val="minor"/>
      </rPr>
      <t xml:space="preserve"> this Excel document to UNBC Sustainability at </t>
    </r>
    <r>
      <rPr>
        <sz val="11"/>
        <color rgb="FF0070C0"/>
        <rFont val="Calibri"/>
        <family val="2"/>
        <scheme val="minor"/>
      </rPr>
      <t>sustainability@unbc.ca</t>
    </r>
    <r>
      <rPr>
        <sz val="11"/>
        <rFont val="Calibri"/>
        <family val="2"/>
        <scheme val="minor"/>
      </rPr>
      <t xml:space="preserve"> once your checklist is completed. Please be sure to:
- Submit your completed checklist at least</t>
    </r>
    <r>
      <rPr>
        <b/>
        <sz val="11"/>
        <rFont val="Calibri"/>
        <family val="2"/>
        <scheme val="minor"/>
      </rPr>
      <t xml:space="preserve"> 3-4 weeks before your event</t>
    </r>
    <r>
      <rPr>
        <sz val="11"/>
        <rFont val="Calibri"/>
        <family val="2"/>
        <scheme val="minor"/>
      </rPr>
      <t xml:space="preserve">.
- Include the name and date(s) of your event in your email subject line. 
- Indicate what size of event you are certifying.
- Let us know if you have previously completed four event certifications with our team. After multiple certifications, the process to certify your event is streamlined. </t>
    </r>
  </si>
  <si>
    <r>
      <rPr>
        <b/>
        <sz val="11"/>
        <rFont val="Calibri"/>
        <family val="2"/>
        <scheme val="minor"/>
      </rPr>
      <t>4. Book a consultation meeting</t>
    </r>
    <r>
      <rPr>
        <sz val="11"/>
        <rFont val="Calibri"/>
        <family val="2"/>
        <scheme val="minor"/>
      </rPr>
      <t xml:space="preserve"> with UNBC Sustainability. The UNBC Sustainability Office will send you an email inviting you to book a 15 minute consultation meeting with an Event Ambassador to go over the checklist action points and any questions you may have.
- Consultation meetings may take place at the UNBC Sustainability Office or virtually on Microsoft Teams. </t>
    </r>
  </si>
  <si>
    <r>
      <rPr>
        <b/>
        <sz val="11"/>
        <rFont val="Calibri"/>
        <family val="2"/>
        <scheme val="minor"/>
      </rPr>
      <t>5.</t>
    </r>
    <r>
      <rPr>
        <sz val="11"/>
        <rFont val="Calibri"/>
        <family val="2"/>
        <scheme val="minor"/>
      </rPr>
      <t xml:space="preserve"> Your Event Ambassador will </t>
    </r>
    <r>
      <rPr>
        <b/>
        <sz val="11"/>
        <rFont val="Calibri"/>
        <family val="2"/>
        <scheme val="minor"/>
      </rPr>
      <t xml:space="preserve">finalize your event's score </t>
    </r>
    <r>
      <rPr>
        <sz val="11"/>
        <rFont val="Calibri"/>
        <family val="2"/>
        <scheme val="minor"/>
      </rPr>
      <t xml:space="preserve">once all your action points have been confirmed and send you the appropriate seals for you to promote your efforts.
- If no points need to be followed up after the consultation, great! You will get your score and seals via email after your consultation.
- If certain points need to be confirmed after your consultation, you will follow up those items with your Event Ambassador via email. No further in-person meetings are required to finalise your score. 
- Consult the Scoring  box to the right for more information on the different certification levels. </t>
    </r>
  </si>
  <si>
    <r>
      <rPr>
        <b/>
        <sz val="11"/>
        <rFont val="Calibri"/>
        <family val="2"/>
        <scheme val="minor"/>
      </rPr>
      <t xml:space="preserve">6. Congratulations! </t>
    </r>
    <r>
      <rPr>
        <sz val="11"/>
        <rFont val="Calibri"/>
        <family val="2"/>
        <scheme val="minor"/>
      </rPr>
      <t xml:space="preserve">Your event is now certified. Be sure to share the sustainable actions you have committed to and post your certification seals. Tag </t>
    </r>
    <r>
      <rPr>
        <b/>
        <sz val="11"/>
        <rFont val="Calibri"/>
        <family val="2"/>
        <scheme val="minor"/>
      </rPr>
      <t xml:space="preserve">@unbcsustainbility </t>
    </r>
    <r>
      <rPr>
        <sz val="11"/>
        <rFont val="Calibri"/>
        <family val="2"/>
        <scheme val="minor"/>
      </rPr>
      <t>on social media so that the Office of Sustainability can see your posts about the UNBC Sustainable Events program.</t>
    </r>
  </si>
  <si>
    <t>7. If relevant:  If you have organic waste collection services, please send us the amount of organic waste that was diverted from landfill (number of bins and size).</t>
  </si>
  <si>
    <r>
      <rPr>
        <b/>
        <sz val="11"/>
        <rFont val="Calibri"/>
        <family val="2"/>
        <scheme val="minor"/>
      </rPr>
      <t>8. Send us photos</t>
    </r>
    <r>
      <rPr>
        <sz val="11"/>
        <rFont val="Calibri"/>
        <family val="2"/>
        <scheme val="minor"/>
      </rPr>
      <t xml:space="preserve"> of the sustainable features of your event so we can help celebrate your efforts! Our team can share your photos on the Office of Sustainability's social media channels and tag your team.</t>
    </r>
  </si>
  <si>
    <r>
      <rPr>
        <b/>
        <sz val="11"/>
        <rFont val="Calibri"/>
        <family val="2"/>
      </rPr>
      <t xml:space="preserve">9. Request event banners </t>
    </r>
    <r>
      <rPr>
        <sz val="11"/>
        <rFont val="Calibri"/>
        <family val="2"/>
      </rPr>
      <t xml:space="preserve">by emailing sustainability@unbc.ca with the certification level (e.g. gold) and size (small/large). Banner availability is subject to change and cannot be guaranteed. The Sustainable Events Team will confirm banner availability and coordinate a pickup time from the Office of Sustainability at on Tuesday or Wednesday between 9am and 5pm. Banners must be returned by the following Tuesday (unless the event is on a Tuesday, in which case banners must be returned on Wednesday). </t>
    </r>
    <r>
      <rPr>
        <b/>
        <sz val="11"/>
        <rFont val="Calibri"/>
        <family val="2"/>
      </rPr>
      <t xml:space="preserve">cc sustainability@unbc.ca </t>
    </r>
    <r>
      <rPr>
        <sz val="11"/>
        <rFont val="Calibri"/>
        <family val="2"/>
      </rPr>
      <t>email when banners are taken out and when returned.</t>
    </r>
  </si>
  <si>
    <r>
      <rPr>
        <b/>
        <sz val="11"/>
        <color rgb="FF000000"/>
        <rFont val="Calibri"/>
        <family val="2"/>
        <scheme val="minor"/>
      </rPr>
      <t xml:space="preserve">Bonus: </t>
    </r>
    <r>
      <rPr>
        <sz val="11"/>
        <color rgb="FF000000"/>
        <rFont val="Calibri"/>
        <family val="2"/>
        <scheme val="minor"/>
      </rPr>
      <t>Hold your event outdoors or in a certified green building (LEED or Passive House certification)</t>
    </r>
  </si>
  <si>
    <t>UNBC Recycling site</t>
  </si>
  <si>
    <t>last updated June 26,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</si>
</sst>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
    <numFmt numFmtId="165" formatCode="0.00000"/>
    <numFmt numFmtId="166" formatCode="_ * #,##0.00_)\ &quot;$&quot;_ ;_ * \(#,##0.00\)\ &quot;$&quot;_ ;_ * &quot;-&quot;??_)\ &quot;$&quot;_ ;_ @_ "/>
    <numFmt numFmtId="167" formatCode="0.0000000"/>
    <numFmt numFmtId="168" formatCode="0.000"/>
  </numFmts>
  <fonts count="44" x14ac:knownFonts="1">
    <font>
      <sz val="10"/>
      <color rgb="FF000000"/>
      <name val="Arial"/>
    </font>
    <font>
      <sz val="11"/>
      <color theme="1"/>
      <name val="Calibri"/>
      <family val="2"/>
      <scheme val="minor"/>
    </font>
    <font>
      <sz val="12"/>
      <color rgb="FFE7E6E6"/>
      <name val="Arial"/>
      <family val="2"/>
    </font>
    <font>
      <u/>
      <sz val="10"/>
      <color theme="10"/>
      <name val="Arial"/>
      <family val="2"/>
    </font>
    <font>
      <sz val="10"/>
      <name val="Arial"/>
      <family val="2"/>
    </font>
    <font>
      <sz val="10"/>
      <name val="Calibri"/>
      <family val="2"/>
      <scheme val="minor"/>
    </font>
    <font>
      <sz val="10"/>
      <color rgb="FF000000"/>
      <name val="Calibri"/>
      <family val="2"/>
      <scheme val="minor"/>
    </font>
    <font>
      <b/>
      <sz val="10"/>
      <color rgb="FF000000"/>
      <name val="Calibri"/>
      <family val="2"/>
      <scheme val="minor"/>
    </font>
    <font>
      <sz val="10"/>
      <color rgb="FF000000"/>
      <name val="Arial"/>
      <family val="2"/>
    </font>
    <font>
      <b/>
      <sz val="20"/>
      <color theme="0"/>
      <name val="Calibri"/>
      <family val="2"/>
      <scheme val="minor"/>
    </font>
    <font>
      <b/>
      <sz val="13"/>
      <color theme="0"/>
      <name val="Calibri"/>
      <family val="2"/>
      <scheme val="minor"/>
    </font>
    <font>
      <sz val="1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11"/>
      <color rgb="FF548135"/>
      <name val="Calibri"/>
      <family val="2"/>
      <scheme val="minor"/>
    </font>
    <font>
      <sz val="11"/>
      <color rgb="FF7030A0"/>
      <name val="Calibri"/>
      <family val="2"/>
      <scheme val="minor"/>
    </font>
    <font>
      <sz val="11"/>
      <color theme="10"/>
      <name val="Calibri"/>
      <family val="2"/>
      <scheme val="minor"/>
    </font>
    <font>
      <sz val="11"/>
      <color rgb="FF000000"/>
      <name val="Arial"/>
      <family val="2"/>
    </font>
    <font>
      <sz val="11"/>
      <color rgb="FFE7E6E6"/>
      <name val="Arial"/>
      <family val="2"/>
    </font>
    <font>
      <b/>
      <sz val="11"/>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b/>
      <sz val="12"/>
      <name val="Calibri"/>
      <family val="2"/>
      <scheme val="minor"/>
    </font>
    <font>
      <b/>
      <sz val="10"/>
      <name val="Calibri"/>
      <family val="2"/>
      <scheme val="minor"/>
    </font>
    <font>
      <i/>
      <sz val="10"/>
      <name val="Calibri"/>
      <family val="2"/>
      <scheme val="minor"/>
    </font>
    <font>
      <sz val="10.5"/>
      <name val="Calibri"/>
      <family val="2"/>
      <scheme val="minor"/>
    </font>
    <font>
      <b/>
      <sz val="10.5"/>
      <name val="Calibri"/>
      <family val="2"/>
      <scheme val="minor"/>
    </font>
    <font>
      <b/>
      <i/>
      <sz val="10"/>
      <name val="Calibri"/>
      <family val="2"/>
      <scheme val="minor"/>
    </font>
    <font>
      <sz val="8"/>
      <name val="Calibri"/>
      <family val="2"/>
      <scheme val="minor"/>
    </font>
    <font>
      <b/>
      <sz val="12"/>
      <color theme="0"/>
      <name val="Calibri"/>
      <family val="2"/>
      <scheme val="minor"/>
    </font>
    <font>
      <b/>
      <sz val="8"/>
      <color theme="0"/>
      <name val="Calibri"/>
      <family val="2"/>
      <scheme val="minor"/>
    </font>
    <font>
      <sz val="11"/>
      <color rgb="FF0070C0"/>
      <name val="Calibri"/>
      <family val="2"/>
      <scheme val="minor"/>
    </font>
    <font>
      <b/>
      <sz val="11"/>
      <color theme="1"/>
      <name val="Calibri"/>
      <family val="2"/>
      <scheme val="minor"/>
    </font>
    <font>
      <sz val="11"/>
      <color theme="1"/>
      <name val="Calibri"/>
      <family val="2"/>
    </font>
    <font>
      <sz val="11"/>
      <name val="Calibri"/>
      <family val="2"/>
    </font>
    <font>
      <u/>
      <sz val="11"/>
      <color rgb="FF0563C1"/>
      <name val="Calibri"/>
      <family val="2"/>
    </font>
    <font>
      <b/>
      <sz val="10"/>
      <color rgb="FF000000"/>
      <name val="Arial"/>
      <family val="2"/>
    </font>
    <font>
      <b/>
      <sz val="10"/>
      <color theme="1"/>
      <name val="Arial"/>
      <family val="2"/>
    </font>
    <font>
      <u/>
      <sz val="11"/>
      <color theme="10"/>
      <name val="Calibri"/>
      <family val="2"/>
      <scheme val="major"/>
    </font>
    <font>
      <sz val="11"/>
      <color theme="10"/>
      <name val="Calibri"/>
      <family val="2"/>
    </font>
    <font>
      <b/>
      <sz val="11"/>
      <name val="Calibri"/>
      <family val="2"/>
    </font>
  </fonts>
  <fills count="18">
    <fill>
      <patternFill patternType="none"/>
    </fill>
    <fill>
      <patternFill patternType="gray125"/>
    </fill>
    <fill>
      <patternFill patternType="solid">
        <fgColor rgb="FF1E4E79"/>
        <bgColor rgb="FF1E4E79"/>
      </patternFill>
    </fill>
    <fill>
      <patternFill patternType="solid">
        <fgColor theme="0"/>
        <bgColor theme="0"/>
      </patternFill>
    </fill>
    <fill>
      <patternFill patternType="solid">
        <fgColor theme="0"/>
        <bgColor indexed="64"/>
      </patternFill>
    </fill>
    <fill>
      <patternFill patternType="solid">
        <fgColor rgb="FF034F6D"/>
        <bgColor indexed="64"/>
      </patternFill>
    </fill>
    <fill>
      <patternFill patternType="solid">
        <fgColor rgb="FF034F6D"/>
        <bgColor rgb="FF1E4E79"/>
      </patternFill>
    </fill>
    <fill>
      <patternFill patternType="solid">
        <fgColor rgb="FF07808B"/>
        <bgColor indexed="64"/>
      </patternFill>
    </fill>
    <fill>
      <patternFill patternType="solid">
        <fgColor rgb="FF07808B"/>
        <bgColor rgb="FF833C0B"/>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34F6D"/>
        <bgColor rgb="FF833C0B"/>
      </patternFill>
    </fill>
    <fill>
      <patternFill patternType="solid">
        <fgColor rgb="FF07808B"/>
        <bgColor rgb="FF1E4E79"/>
      </patternFill>
    </fill>
    <fill>
      <patternFill patternType="solid">
        <fgColor rgb="FF002060"/>
        <bgColor indexed="64"/>
      </patternFill>
    </fill>
    <fill>
      <patternFill patternType="solid">
        <fgColor theme="8" tint="0.79998168889431442"/>
        <bgColor indexed="64"/>
      </patternFill>
    </fill>
    <fill>
      <patternFill patternType="solid">
        <fgColor theme="9" tint="-0.499984740745262"/>
        <bgColor indexed="64"/>
      </patternFill>
    </fill>
    <fill>
      <patternFill patternType="solid">
        <fgColor rgb="FFFF0000"/>
        <bgColor indexed="64"/>
      </patternFill>
    </fill>
  </fills>
  <borders count="8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3F3F3F"/>
      </bottom>
      <diagonal/>
    </border>
    <border>
      <left/>
      <right/>
      <top style="thin">
        <color rgb="FF3F3F3F"/>
      </top>
      <bottom style="thin">
        <color rgb="FF3F3F3F"/>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thin">
        <color rgb="FF3F3F3F"/>
      </left>
      <right style="thin">
        <color rgb="FF3F3F3F"/>
      </right>
      <top/>
      <bottom style="thin">
        <color rgb="FF3F3F3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theme="1" tint="0.24994659260841701"/>
      </bottom>
      <diagonal/>
    </border>
    <border>
      <left style="medium">
        <color indexed="64"/>
      </left>
      <right style="medium">
        <color indexed="64"/>
      </right>
      <top style="dashed">
        <color theme="1" tint="0.24994659260841701"/>
      </top>
      <bottom style="dashed">
        <color theme="1" tint="0.24994659260841701"/>
      </bottom>
      <diagonal/>
    </border>
    <border>
      <left style="medium">
        <color indexed="64"/>
      </left>
      <right style="medium">
        <color indexed="64"/>
      </right>
      <top style="dashed">
        <color theme="1" tint="0.24994659260841701"/>
      </top>
      <bottom/>
      <diagonal/>
    </border>
    <border>
      <left style="thin">
        <color indexed="64"/>
      </left>
      <right style="thin">
        <color indexed="64"/>
      </right>
      <top style="thin">
        <color indexed="64"/>
      </top>
      <bottom style="thin">
        <color indexed="64"/>
      </bottom>
      <diagonal/>
    </border>
    <border>
      <left style="medium">
        <color rgb="FF000000"/>
      </left>
      <right/>
      <top/>
      <bottom style="medium">
        <color indexed="64"/>
      </bottom>
      <diagonal/>
    </border>
    <border>
      <left style="thin">
        <color rgb="FF3F3F3F"/>
      </left>
      <right style="thin">
        <color rgb="FF3F3F3F"/>
      </right>
      <top/>
      <bottom/>
      <diagonal/>
    </border>
    <border>
      <left style="medium">
        <color rgb="FF000000"/>
      </left>
      <right/>
      <top style="medium">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style="dashed">
        <color theme="1" tint="0.24994659260841701"/>
      </bottom>
      <diagonal/>
    </border>
    <border>
      <left style="medium">
        <color indexed="64"/>
      </left>
      <right style="medium">
        <color indexed="64"/>
      </right>
      <top style="medium">
        <color theme="1" tint="0.24994659260841701"/>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medium">
        <color indexed="64"/>
      </right>
      <top style="dotted">
        <color indexed="64"/>
      </top>
      <bottom style="medium">
        <color indexed="64"/>
      </bottom>
      <diagonal/>
    </border>
  </borders>
  <cellStyleXfs count="3">
    <xf numFmtId="0" fontId="0" fillId="0" borderId="0"/>
    <xf numFmtId="0" fontId="3" fillId="0" borderId="0" applyNumberFormat="0" applyFill="0" applyBorder="0" applyAlignment="0" applyProtection="0"/>
    <xf numFmtId="0" fontId="1" fillId="0" borderId="0"/>
  </cellStyleXfs>
  <cellXfs count="462">
    <xf numFmtId="0" fontId="0" fillId="0" borderId="0" xfId="0"/>
    <xf numFmtId="0" fontId="0" fillId="0" borderId="0" xfId="0" applyAlignment="1">
      <alignment vertical="center"/>
    </xf>
    <xf numFmtId="0" fontId="2" fillId="0" borderId="0" xfId="0" applyFont="1" applyAlignment="1">
      <alignment horizontal="center" vertical="center"/>
    </xf>
    <xf numFmtId="0" fontId="6" fillId="0" borderId="0" xfId="0" applyFont="1" applyAlignment="1">
      <alignment vertical="center"/>
    </xf>
    <xf numFmtId="0" fontId="6" fillId="0" borderId="2" xfId="0" applyFont="1" applyBorder="1" applyAlignment="1">
      <alignmen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vertical="center"/>
    </xf>
    <xf numFmtId="0" fontId="6" fillId="0" borderId="8" xfId="0" applyFont="1" applyBorder="1" applyAlignment="1">
      <alignment horizontal="center" vertical="center"/>
    </xf>
    <xf numFmtId="0" fontId="8" fillId="0" borderId="0" xfId="0" applyFont="1"/>
    <xf numFmtId="0" fontId="5" fillId="4" borderId="0" xfId="0" applyFont="1" applyFill="1"/>
    <xf numFmtId="0" fontId="5" fillId="0" borderId="0" xfId="0" applyFont="1" applyAlignment="1">
      <alignment horizontal="right" vertical="center" wrapText="1"/>
    </xf>
    <xf numFmtId="0" fontId="6" fillId="0" borderId="18" xfId="0" applyFont="1" applyBorder="1" applyAlignment="1">
      <alignment vertic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6" fillId="0" borderId="23" xfId="0" applyFont="1" applyBorder="1" applyAlignment="1">
      <alignment vertical="center"/>
    </xf>
    <xf numFmtId="0" fontId="6" fillId="0" borderId="24" xfId="0" applyFont="1" applyBorder="1" applyAlignment="1">
      <alignment horizontal="center" vertical="center"/>
    </xf>
    <xf numFmtId="0" fontId="10" fillId="7" borderId="25" xfId="0" applyFont="1" applyFill="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0" xfId="0" applyFont="1" applyAlignment="1">
      <alignment vertical="center" wrapText="1"/>
    </xf>
    <xf numFmtId="0" fontId="14" fillId="0" borderId="17" xfId="0" applyFont="1" applyBorder="1" applyAlignment="1">
      <alignment horizontal="center" vertical="center"/>
    </xf>
    <xf numFmtId="0" fontId="15" fillId="0" borderId="18" xfId="0" applyFont="1" applyBorder="1" applyAlignment="1">
      <alignment horizontal="right" vertical="center"/>
    </xf>
    <xf numFmtId="0" fontId="14" fillId="0" borderId="20" xfId="0" applyFont="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7" fillId="0" borderId="0" xfId="0" applyFont="1" applyAlignment="1">
      <alignment vertical="center"/>
    </xf>
    <xf numFmtId="0" fontId="13" fillId="0" borderId="0" xfId="0" applyFont="1" applyAlignment="1">
      <alignment vertical="center"/>
    </xf>
    <xf numFmtId="0" fontId="14" fillId="0" borderId="22" xfId="0" applyFont="1" applyBorder="1" applyAlignment="1">
      <alignment horizontal="center" vertical="center"/>
    </xf>
    <xf numFmtId="0" fontId="15" fillId="0" borderId="23" xfId="0" applyFont="1" applyBorder="1" applyAlignment="1">
      <alignment horizontal="right" vertical="center"/>
    </xf>
    <xf numFmtId="0" fontId="14" fillId="0" borderId="0" xfId="0" applyFont="1" applyAlignment="1">
      <alignment horizontal="right" vertical="center"/>
    </xf>
    <xf numFmtId="0" fontId="15" fillId="0" borderId="0" xfId="0" applyFont="1" applyAlignment="1">
      <alignment horizontal="center" vertical="center"/>
    </xf>
    <xf numFmtId="0" fontId="15" fillId="0" borderId="0" xfId="0" applyFont="1" applyAlignment="1">
      <alignment vertical="center"/>
    </xf>
    <xf numFmtId="0" fontId="12" fillId="6" borderId="11" xfId="0" applyFont="1" applyFill="1" applyBorder="1" applyAlignment="1">
      <alignment vertical="center" wrapText="1"/>
    </xf>
    <xf numFmtId="0" fontId="12" fillId="6" borderId="11" xfId="0" applyFont="1" applyFill="1" applyBorder="1" applyAlignment="1">
      <alignment horizontal="center" vertical="center"/>
    </xf>
    <xf numFmtId="0" fontId="12" fillId="6" borderId="11"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4" fillId="0" borderId="11" xfId="0" applyFont="1" applyBorder="1" applyAlignment="1">
      <alignment horizontal="center" vertical="center"/>
    </xf>
    <xf numFmtId="0" fontId="14" fillId="0" borderId="11" xfId="0" applyFont="1" applyBorder="1" applyAlignment="1">
      <alignment vertical="center" wrapText="1"/>
    </xf>
    <xf numFmtId="0" fontId="14" fillId="0" borderId="11" xfId="0" applyFont="1" applyBorder="1" applyAlignment="1">
      <alignment horizontal="left" vertical="center" wrapText="1"/>
    </xf>
    <xf numFmtId="0" fontId="18" fillId="0" borderId="11" xfId="0" applyFont="1" applyBorder="1" applyAlignment="1">
      <alignment horizontal="left" vertical="center" wrapText="1"/>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14" fillId="0" borderId="14" xfId="0" applyFont="1" applyBorder="1" applyAlignment="1">
      <alignment horizontal="left" vertical="center" wrapText="1"/>
    </xf>
    <xf numFmtId="0" fontId="14" fillId="0" borderId="12" xfId="0" applyFont="1" applyBorder="1" applyAlignment="1">
      <alignment horizontal="center" vertical="center"/>
    </xf>
    <xf numFmtId="0" fontId="14" fillId="0" borderId="28" xfId="0" applyFont="1" applyBorder="1" applyAlignment="1">
      <alignment horizontal="left" vertical="center" wrapText="1"/>
    </xf>
    <xf numFmtId="0" fontId="14" fillId="0" borderId="28" xfId="0" applyFont="1" applyBorder="1" applyAlignment="1">
      <alignment vertical="center"/>
    </xf>
    <xf numFmtId="0" fontId="12" fillId="6" borderId="30"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8" fillId="0" borderId="11" xfId="1" applyFont="1" applyBorder="1" applyAlignment="1">
      <alignment horizontal="left" vertical="center" wrapText="1"/>
    </xf>
    <xf numFmtId="0" fontId="14" fillId="0" borderId="13" xfId="0" applyFont="1" applyBorder="1" applyAlignment="1">
      <alignment horizontal="left" vertical="center" wrapText="1"/>
    </xf>
    <xf numFmtId="0" fontId="18" fillId="0" borderId="28" xfId="1" applyFont="1" applyBorder="1"/>
    <xf numFmtId="0" fontId="18" fillId="0" borderId="28" xfId="0" applyFont="1" applyBorder="1" applyAlignment="1">
      <alignment horizontal="left" vertical="center" wrapText="1"/>
    </xf>
    <xf numFmtId="0" fontId="14" fillId="0" borderId="15" xfId="0" applyFont="1" applyBorder="1" applyAlignment="1">
      <alignment horizontal="left" vertical="center" wrapText="1"/>
    </xf>
    <xf numFmtId="0" fontId="12" fillId="6" borderId="10" xfId="0" applyFont="1" applyFill="1" applyBorder="1" applyAlignment="1">
      <alignment horizontal="left" vertical="center"/>
    </xf>
    <xf numFmtId="0" fontId="12" fillId="6" borderId="13" xfId="0" applyFont="1" applyFill="1" applyBorder="1" applyAlignment="1">
      <alignment horizontal="left" vertical="center"/>
    </xf>
    <xf numFmtId="0" fontId="12" fillId="8" borderId="11" xfId="0" applyFont="1" applyFill="1" applyBorder="1" applyAlignment="1">
      <alignment horizontal="left" vertical="center" wrapText="1"/>
    </xf>
    <xf numFmtId="0" fontId="12" fillId="8" borderId="11" xfId="0" applyFont="1" applyFill="1" applyBorder="1" applyAlignment="1">
      <alignment vertical="center" wrapText="1"/>
    </xf>
    <xf numFmtId="0" fontId="12" fillId="8" borderId="11" xfId="0" applyFont="1" applyFill="1" applyBorder="1" applyAlignment="1">
      <alignment horizontal="center" vertical="center"/>
    </xf>
    <xf numFmtId="0" fontId="11" fillId="0" borderId="11" xfId="0" applyFont="1" applyBorder="1" applyAlignment="1">
      <alignment horizontal="center" vertical="center"/>
    </xf>
    <xf numFmtId="0" fontId="14" fillId="3" borderId="11" xfId="0" applyFont="1" applyFill="1" applyBorder="1" applyAlignment="1">
      <alignment horizontal="center" vertical="center"/>
    </xf>
    <xf numFmtId="0" fontId="14" fillId="3" borderId="11" xfId="0" applyFont="1" applyFill="1" applyBorder="1" applyAlignment="1">
      <alignment vertical="center" wrapText="1"/>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4" fillId="0" borderId="0" xfId="0" applyFont="1"/>
    <xf numFmtId="0" fontId="14" fillId="0" borderId="0" xfId="0" applyFont="1" applyAlignment="1">
      <alignment horizontal="right" vertical="center" wrapText="1"/>
    </xf>
    <xf numFmtId="0" fontId="15" fillId="0" borderId="0" xfId="0" applyFont="1" applyAlignment="1">
      <alignment horizontal="right" vertical="center" wrapText="1"/>
    </xf>
    <xf numFmtId="10" fontId="15" fillId="0" borderId="0" xfId="0" applyNumberFormat="1" applyFont="1" applyAlignment="1">
      <alignment horizontal="center" vertical="center"/>
    </xf>
    <xf numFmtId="0" fontId="14" fillId="0" borderId="33" xfId="0" applyFont="1" applyBorder="1" applyAlignment="1">
      <alignment horizontal="right" vertical="center"/>
    </xf>
    <xf numFmtId="0" fontId="14" fillId="0" borderId="35" xfId="0" applyFont="1" applyBorder="1" applyAlignment="1">
      <alignment vertical="center"/>
    </xf>
    <xf numFmtId="0" fontId="14" fillId="0" borderId="36" xfId="0" applyFont="1" applyBorder="1" applyAlignment="1">
      <alignment horizontal="right" vertical="center"/>
    </xf>
    <xf numFmtId="0" fontId="14" fillId="0" borderId="37" xfId="0" applyFont="1" applyBorder="1" applyAlignment="1">
      <alignment vertical="center"/>
    </xf>
    <xf numFmtId="0" fontId="19" fillId="0" borderId="0" xfId="0" applyFont="1"/>
    <xf numFmtId="0" fontId="12" fillId="2" borderId="11" xfId="0" applyFont="1" applyFill="1" applyBorder="1" applyAlignment="1">
      <alignment vertical="center" wrapText="1"/>
    </xf>
    <xf numFmtId="0" fontId="12" fillId="2" borderId="11" xfId="0" applyFont="1" applyFill="1" applyBorder="1" applyAlignment="1">
      <alignment horizontal="center" vertical="center"/>
    </xf>
    <xf numFmtId="0" fontId="14" fillId="0" borderId="12" xfId="0" applyFont="1" applyBorder="1" applyAlignment="1">
      <alignment horizontal="left" vertical="center" wrapText="1"/>
    </xf>
    <xf numFmtId="0" fontId="20" fillId="0" borderId="0" xfId="0" applyFont="1" applyAlignment="1">
      <alignment horizontal="center" vertical="center"/>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1" fillId="0" borderId="26" xfId="0" applyFont="1" applyBorder="1" applyAlignment="1">
      <alignment horizontal="left" vertical="center" wrapText="1" indent="1"/>
    </xf>
    <xf numFmtId="0" fontId="21" fillId="0" borderId="27" xfId="0" applyFont="1" applyBorder="1" applyAlignment="1">
      <alignment horizontal="left" vertical="center" wrapText="1" indent="1"/>
    </xf>
    <xf numFmtId="0" fontId="11" fillId="0" borderId="0" xfId="0" applyFont="1" applyAlignment="1">
      <alignment horizontal="left" vertical="center" wrapText="1" indent="1"/>
    </xf>
    <xf numFmtId="0" fontId="6" fillId="0" borderId="0" xfId="0" applyFont="1"/>
    <xf numFmtId="0" fontId="14" fillId="9" borderId="13" xfId="0" applyFont="1" applyFill="1" applyBorder="1" applyAlignment="1">
      <alignment horizontal="center" vertical="center"/>
    </xf>
    <xf numFmtId="0" fontId="22" fillId="0" borderId="0" xfId="2" applyFont="1"/>
    <xf numFmtId="0" fontId="22" fillId="0" borderId="0" xfId="2" applyFont="1" applyAlignment="1">
      <alignment horizontal="right"/>
    </xf>
    <xf numFmtId="0" fontId="23" fillId="0" borderId="16" xfId="2" applyFont="1" applyBorder="1"/>
    <xf numFmtId="0" fontId="23" fillId="0" borderId="45" xfId="2" applyFont="1" applyBorder="1" applyAlignment="1">
      <alignment horizontal="left"/>
    </xf>
    <xf numFmtId="0" fontId="23" fillId="0" borderId="46" xfId="2" applyFont="1" applyBorder="1" applyAlignment="1">
      <alignment horizontal="left"/>
    </xf>
    <xf numFmtId="0" fontId="23" fillId="0" borderId="47" xfId="2" applyFont="1" applyBorder="1" applyAlignment="1">
      <alignment horizontal="left"/>
    </xf>
    <xf numFmtId="0" fontId="23" fillId="0" borderId="48" xfId="2" applyFont="1" applyBorder="1" applyAlignment="1">
      <alignment horizontal="left"/>
    </xf>
    <xf numFmtId="0" fontId="22" fillId="0" borderId="50" xfId="2" applyFont="1" applyBorder="1" applyAlignment="1">
      <alignment horizontal="left"/>
    </xf>
    <xf numFmtId="0" fontId="22" fillId="0" borderId="50" xfId="2" applyFont="1" applyBorder="1" applyAlignment="1">
      <alignment horizontal="right"/>
    </xf>
    <xf numFmtId="0" fontId="22" fillId="0" borderId="41" xfId="2" applyFont="1" applyBorder="1" applyAlignment="1">
      <alignment horizontal="right"/>
    </xf>
    <xf numFmtId="2" fontId="22" fillId="0" borderId="50" xfId="2" applyNumberFormat="1" applyFont="1" applyBorder="1" applyAlignment="1">
      <alignment horizontal="right"/>
    </xf>
    <xf numFmtId="2" fontId="22" fillId="0" borderId="41" xfId="2" applyNumberFormat="1" applyFont="1" applyBorder="1" applyAlignment="1">
      <alignment horizontal="right"/>
    </xf>
    <xf numFmtId="0" fontId="22" fillId="0" borderId="54" xfId="2" applyFont="1" applyBorder="1" applyAlignment="1">
      <alignment horizontal="left"/>
    </xf>
    <xf numFmtId="0" fontId="22" fillId="0" borderId="54" xfId="2" applyFont="1" applyBorder="1" applyAlignment="1">
      <alignment horizontal="right"/>
    </xf>
    <xf numFmtId="2" fontId="22" fillId="0" borderId="54" xfId="2" applyNumberFormat="1" applyFont="1" applyBorder="1" applyAlignment="1">
      <alignment horizontal="right"/>
    </xf>
    <xf numFmtId="0" fontId="22" fillId="0" borderId="37" xfId="2" applyFont="1" applyBorder="1"/>
    <xf numFmtId="0" fontId="22" fillId="0" borderId="41" xfId="2" applyFont="1" applyBorder="1"/>
    <xf numFmtId="2" fontId="22" fillId="0" borderId="41" xfId="2" applyNumberFormat="1" applyFont="1" applyBorder="1"/>
    <xf numFmtId="164" fontId="22" fillId="0" borderId="41" xfId="2" applyNumberFormat="1" applyFont="1" applyBorder="1" applyAlignment="1">
      <alignment horizontal="right"/>
    </xf>
    <xf numFmtId="0" fontId="22" fillId="0" borderId="44" xfId="2" applyFont="1" applyBorder="1"/>
    <xf numFmtId="0" fontId="22" fillId="0" borderId="28" xfId="2" applyFont="1" applyBorder="1"/>
    <xf numFmtId="0" fontId="22" fillId="0" borderId="28" xfId="2" applyFont="1" applyBorder="1" applyAlignment="1">
      <alignment horizontal="right"/>
    </xf>
    <xf numFmtId="2" fontId="22" fillId="0" borderId="28" xfId="2" applyNumberFormat="1" applyFont="1" applyBorder="1"/>
    <xf numFmtId="2" fontId="22" fillId="0" borderId="28" xfId="2" applyNumberFormat="1" applyFont="1" applyBorder="1" applyAlignment="1">
      <alignment horizontal="right"/>
    </xf>
    <xf numFmtId="0" fontId="22" fillId="0" borderId="34" xfId="2" applyFont="1" applyBorder="1"/>
    <xf numFmtId="0" fontId="22" fillId="0" borderId="39" xfId="2" applyFont="1" applyBorder="1"/>
    <xf numFmtId="2" fontId="22" fillId="0" borderId="39" xfId="2" applyNumberFormat="1" applyFont="1" applyBorder="1"/>
    <xf numFmtId="0" fontId="22" fillId="0" borderId="39" xfId="2" applyFont="1" applyBorder="1" applyAlignment="1">
      <alignment horizontal="right"/>
    </xf>
    <xf numFmtId="2" fontId="22" fillId="0" borderId="39" xfId="2" applyNumberFormat="1" applyFont="1" applyBorder="1" applyAlignment="1">
      <alignment horizontal="right"/>
    </xf>
    <xf numFmtId="0" fontId="22" fillId="0" borderId="63" xfId="2" applyFont="1" applyBorder="1"/>
    <xf numFmtId="0" fontId="22" fillId="0" borderId="51" xfId="2" applyFont="1" applyBorder="1"/>
    <xf numFmtId="2" fontId="22" fillId="0" borderId="51" xfId="2" applyNumberFormat="1" applyFont="1" applyBorder="1"/>
    <xf numFmtId="0" fontId="22" fillId="0" borderId="51" xfId="2" applyFont="1" applyBorder="1" applyAlignment="1">
      <alignment horizontal="right"/>
    </xf>
    <xf numFmtId="2" fontId="22" fillId="0" borderId="51" xfId="2" applyNumberFormat="1" applyFont="1" applyBorder="1" applyAlignment="1">
      <alignment horizontal="right"/>
    </xf>
    <xf numFmtId="0" fontId="22" fillId="0" borderId="64" xfId="2" applyFont="1" applyBorder="1"/>
    <xf numFmtId="0" fontId="22" fillId="0" borderId="54" xfId="2" applyFont="1" applyBorder="1"/>
    <xf numFmtId="2" fontId="22" fillId="0" borderId="54" xfId="2" applyNumberFormat="1" applyFont="1" applyBorder="1"/>
    <xf numFmtId="165" fontId="22" fillId="0" borderId="0" xfId="2" applyNumberFormat="1" applyFont="1" applyAlignment="1">
      <alignment horizontal="right"/>
    </xf>
    <xf numFmtId="0" fontId="23" fillId="0" borderId="0" xfId="2" applyFont="1"/>
    <xf numFmtId="0" fontId="23" fillId="0" borderId="0" xfId="2" applyFont="1" applyAlignment="1">
      <alignment horizontal="right"/>
    </xf>
    <xf numFmtId="0" fontId="23" fillId="0" borderId="65" xfId="2" applyFont="1" applyBorder="1"/>
    <xf numFmtId="0" fontId="23" fillId="0" borderId="62" xfId="2" applyFont="1" applyBorder="1" applyAlignment="1">
      <alignment horizontal="left"/>
    </xf>
    <xf numFmtId="0" fontId="23" fillId="0" borderId="63" xfId="2" applyFont="1" applyBorder="1" applyAlignment="1">
      <alignment horizontal="left"/>
    </xf>
    <xf numFmtId="0" fontId="23" fillId="0" borderId="51" xfId="2" applyFont="1" applyBorder="1" applyAlignment="1">
      <alignment horizontal="left"/>
    </xf>
    <xf numFmtId="165" fontId="22" fillId="0" borderId="41" xfId="2" applyNumberFormat="1" applyFont="1" applyBorder="1" applyAlignment="1">
      <alignment horizontal="right"/>
    </xf>
    <xf numFmtId="2" fontId="22" fillId="0" borderId="66" xfId="2" applyNumberFormat="1" applyFont="1" applyBorder="1" applyAlignment="1">
      <alignment horizontal="right"/>
    </xf>
    <xf numFmtId="2" fontId="22" fillId="0" borderId="42" xfId="2" applyNumberFormat="1" applyFont="1" applyBorder="1" applyAlignment="1">
      <alignment horizontal="right"/>
    </xf>
    <xf numFmtId="2" fontId="22" fillId="0" borderId="67" xfId="2" applyNumberFormat="1" applyFont="1" applyBorder="1" applyAlignment="1">
      <alignment horizontal="right"/>
    </xf>
    <xf numFmtId="0" fontId="22" fillId="0" borderId="40" xfId="2" applyFont="1" applyBorder="1"/>
    <xf numFmtId="0" fontId="22" fillId="0" borderId="50" xfId="2" applyFont="1" applyBorder="1"/>
    <xf numFmtId="0" fontId="4" fillId="0" borderId="0" xfId="0" applyFont="1"/>
    <xf numFmtId="0" fontId="5" fillId="0" borderId="0" xfId="0" applyFont="1" applyAlignment="1">
      <alignment horizontal="center"/>
    </xf>
    <xf numFmtId="0" fontId="21" fillId="0" borderId="28" xfId="0" applyFont="1" applyBorder="1" applyAlignment="1">
      <alignment horizontal="left" vertical="center" wrapText="1" indent="1"/>
    </xf>
    <xf numFmtId="0" fontId="11" fillId="0" borderId="0" xfId="0" applyFont="1"/>
    <xf numFmtId="0" fontId="21" fillId="0" borderId="43" xfId="0" applyFont="1" applyBorder="1" applyAlignment="1">
      <alignment horizontal="left" vertical="center" wrapText="1" indent="1"/>
    </xf>
    <xf numFmtId="0" fontId="21" fillId="0" borderId="68" xfId="0" applyFont="1" applyBorder="1" applyAlignment="1">
      <alignment vertical="center" wrapText="1"/>
    </xf>
    <xf numFmtId="0" fontId="21" fillId="0" borderId="0" xfId="0" applyFont="1" applyAlignment="1">
      <alignment horizontal="left" vertical="center" wrapText="1"/>
    </xf>
    <xf numFmtId="0" fontId="11" fillId="0" borderId="28" xfId="0" applyFont="1" applyBorder="1" applyAlignment="1">
      <alignment horizontal="left" indent="1"/>
    </xf>
    <xf numFmtId="0" fontId="11" fillId="0" borderId="28" xfId="0" applyFont="1" applyBorder="1" applyAlignment="1">
      <alignment horizontal="left" vertical="center" wrapText="1" indent="1"/>
    </xf>
    <xf numFmtId="0" fontId="5" fillId="0" borderId="0" xfId="0" applyFont="1" applyAlignment="1">
      <alignment horizontal="left" indent="1"/>
    </xf>
    <xf numFmtId="0" fontId="11" fillId="0" borderId="39" xfId="0" applyFont="1" applyBorder="1" applyAlignment="1">
      <alignment horizontal="left" vertical="center" wrapText="1" indent="1"/>
    </xf>
    <xf numFmtId="0" fontId="11" fillId="0" borderId="0" xfId="0" applyFont="1" applyAlignment="1">
      <alignment horizontal="left" indent="1"/>
    </xf>
    <xf numFmtId="0" fontId="21" fillId="0" borderId="69" xfId="0" applyFont="1" applyBorder="1" applyAlignment="1">
      <alignment horizontal="left" vertical="center" wrapText="1"/>
    </xf>
    <xf numFmtId="0" fontId="21" fillId="0" borderId="28" xfId="0" applyFont="1" applyBorder="1" applyAlignment="1">
      <alignment horizontal="left" indent="1"/>
    </xf>
    <xf numFmtId="165" fontId="5" fillId="0" borderId="0" xfId="0" applyNumberFormat="1" applyFont="1" applyAlignment="1">
      <alignment horizontal="center"/>
    </xf>
    <xf numFmtId="0" fontId="11" fillId="4" borderId="28" xfId="0" applyFont="1" applyFill="1" applyBorder="1" applyAlignment="1">
      <alignment horizontal="left" vertical="center" wrapText="1" indent="1"/>
    </xf>
    <xf numFmtId="0" fontId="11" fillId="0" borderId="28" xfId="0" applyFont="1" applyBorder="1" applyAlignment="1">
      <alignment horizontal="left" vertical="center" wrapText="1"/>
    </xf>
    <xf numFmtId="0" fontId="11" fillId="4" borderId="42" xfId="0" applyFont="1" applyFill="1" applyBorder="1" applyAlignment="1">
      <alignment horizontal="left" vertical="center" wrapText="1" indent="1"/>
    </xf>
    <xf numFmtId="0" fontId="11" fillId="0" borderId="39" xfId="0" applyFont="1" applyBorder="1" applyAlignment="1">
      <alignment horizontal="left" vertical="center" wrapText="1"/>
    </xf>
    <xf numFmtId="2" fontId="5" fillId="0" borderId="0" xfId="0" applyNumberFormat="1" applyFont="1" applyAlignment="1">
      <alignment horizontal="center" vertical="center" wrapText="1"/>
    </xf>
    <xf numFmtId="0" fontId="11" fillId="0" borderId="0" xfId="0" applyFont="1" applyAlignment="1">
      <alignment horizontal="right" vertical="center" wrapText="1"/>
    </xf>
    <xf numFmtId="0" fontId="21" fillId="0" borderId="45" xfId="0" applyFont="1" applyBorder="1" applyAlignment="1">
      <alignment horizontal="left" vertical="center" wrapText="1" indent="1"/>
    </xf>
    <xf numFmtId="2" fontId="21" fillId="11" borderId="48" xfId="0" applyNumberFormat="1" applyFont="1" applyFill="1" applyBorder="1" applyAlignment="1">
      <alignment horizontal="left" vertical="center" wrapText="1" indent="1"/>
    </xf>
    <xf numFmtId="0" fontId="11" fillId="0" borderId="0" xfId="0" applyFont="1" applyAlignment="1">
      <alignment horizontal="center"/>
    </xf>
    <xf numFmtId="0" fontId="21" fillId="0" borderId="0" xfId="0" applyFont="1" applyAlignment="1">
      <alignment horizontal="left" vertical="center" wrapText="1" indent="1"/>
    </xf>
    <xf numFmtId="1" fontId="21" fillId="0" borderId="0" xfId="0" applyNumberFormat="1" applyFont="1" applyAlignment="1">
      <alignment horizontal="left" vertical="center" wrapText="1" indent="1"/>
    </xf>
    <xf numFmtId="0" fontId="21" fillId="0" borderId="0" xfId="0" applyFont="1" applyAlignment="1">
      <alignment vertical="center" wrapText="1"/>
    </xf>
    <xf numFmtId="0" fontId="11" fillId="0" borderId="0" xfId="0" applyFont="1" applyAlignment="1">
      <alignment vertical="center" wrapText="1"/>
    </xf>
    <xf numFmtId="0" fontId="15" fillId="0" borderId="0" xfId="0" applyFont="1" applyAlignment="1">
      <alignment vertical="top" wrapText="1"/>
    </xf>
    <xf numFmtId="0" fontId="14" fillId="0" borderId="0" xfId="0" applyFont="1" applyAlignment="1">
      <alignment horizontal="right" wrapText="1"/>
    </xf>
    <xf numFmtId="0" fontId="11" fillId="4" borderId="0" xfId="0" applyFont="1" applyFill="1"/>
    <xf numFmtId="0" fontId="11" fillId="4" borderId="0" xfId="0" applyFont="1" applyFill="1" applyAlignment="1">
      <alignment horizontal="left" vertical="center" wrapText="1" indent="1"/>
    </xf>
    <xf numFmtId="0" fontId="14" fillId="4" borderId="0" xfId="0" applyFont="1" applyFill="1" applyProtection="1">
      <protection hidden="1"/>
    </xf>
    <xf numFmtId="0" fontId="11" fillId="4" borderId="73" xfId="0" applyFont="1" applyFill="1" applyBorder="1" applyAlignment="1">
      <alignment horizontal="left" vertical="center" wrapText="1" indent="1"/>
    </xf>
    <xf numFmtId="0" fontId="21" fillId="4" borderId="0" xfId="0" applyFont="1" applyFill="1" applyAlignment="1">
      <alignment horizontal="left" vertical="center" wrapText="1"/>
    </xf>
    <xf numFmtId="0" fontId="11" fillId="4" borderId="74" xfId="0" applyFont="1" applyFill="1" applyBorder="1" applyAlignment="1">
      <alignment horizontal="left" vertical="center" wrapText="1" indent="1"/>
    </xf>
    <xf numFmtId="0" fontId="11" fillId="4" borderId="41" xfId="0" applyFont="1" applyFill="1" applyBorder="1" applyAlignment="1">
      <alignment horizontal="left" vertical="center" wrapText="1" indent="1"/>
    </xf>
    <xf numFmtId="2" fontId="5" fillId="0" borderId="0" xfId="0" applyNumberFormat="1" applyFont="1" applyAlignment="1">
      <alignment horizontal="center"/>
    </xf>
    <xf numFmtId="0" fontId="26" fillId="0" borderId="0" xfId="0" applyFont="1" applyAlignment="1">
      <alignment horizontal="center"/>
    </xf>
    <xf numFmtId="0" fontId="26" fillId="0" borderId="0" xfId="0" applyFont="1" applyAlignment="1">
      <alignment horizontal="left" vertical="center" indent="1"/>
    </xf>
    <xf numFmtId="0" fontId="10" fillId="7" borderId="65" xfId="0" applyFont="1" applyFill="1" applyBorder="1" applyAlignment="1">
      <alignment horizontal="center" vertical="center" wrapText="1"/>
    </xf>
    <xf numFmtId="0" fontId="12" fillId="6" borderId="11" xfId="0" applyFont="1" applyFill="1" applyBorder="1" applyAlignment="1">
      <alignment horizontal="left" vertical="center" indent="1"/>
    </xf>
    <xf numFmtId="0" fontId="12" fillId="6" borderId="12" xfId="0" applyFont="1" applyFill="1" applyBorder="1" applyAlignment="1">
      <alignment horizontal="left" vertical="center" indent="1"/>
    </xf>
    <xf numFmtId="0" fontId="22" fillId="0" borderId="0" xfId="2" applyFont="1" applyAlignment="1">
      <alignment horizontal="left" vertical="center" wrapText="1"/>
    </xf>
    <xf numFmtId="0" fontId="11" fillId="4" borderId="16" xfId="1" applyFont="1" applyFill="1" applyBorder="1" applyAlignment="1">
      <alignment horizontal="left" vertical="center" wrapText="1" indent="1"/>
    </xf>
    <xf numFmtId="0" fontId="11" fillId="0" borderId="26" xfId="1" applyFont="1" applyBorder="1" applyAlignment="1">
      <alignment horizontal="left" vertical="center" wrapText="1" indent="1"/>
    </xf>
    <xf numFmtId="164" fontId="22" fillId="0" borderId="0" xfId="2" applyNumberFormat="1" applyFont="1"/>
    <xf numFmtId="2" fontId="22" fillId="0" borderId="0" xfId="2" applyNumberFormat="1" applyFont="1" applyAlignment="1">
      <alignment horizontal="left" vertical="center" wrapText="1"/>
    </xf>
    <xf numFmtId="0" fontId="22" fillId="0" borderId="55" xfId="2" applyFont="1" applyBorder="1"/>
    <xf numFmtId="0" fontId="22" fillId="0" borderId="55" xfId="2" applyFont="1" applyBorder="1" applyAlignment="1">
      <alignment horizontal="right"/>
    </xf>
    <xf numFmtId="165" fontId="22" fillId="0" borderId="39" xfId="2" applyNumberFormat="1" applyFont="1" applyBorder="1" applyAlignment="1">
      <alignment horizontal="right"/>
    </xf>
    <xf numFmtId="0" fontId="12" fillId="12" borderId="11" xfId="0" applyFont="1" applyFill="1" applyBorder="1" applyAlignment="1">
      <alignment horizontal="left" vertical="center" wrapText="1"/>
    </xf>
    <xf numFmtId="0" fontId="12" fillId="12" borderId="11" xfId="0" applyFont="1" applyFill="1" applyBorder="1" applyAlignment="1">
      <alignment vertical="center" wrapText="1"/>
    </xf>
    <xf numFmtId="0" fontId="12" fillId="12" borderId="11" xfId="0" applyFont="1" applyFill="1" applyBorder="1" applyAlignment="1">
      <alignment horizontal="center" vertical="center"/>
    </xf>
    <xf numFmtId="0" fontId="12" fillId="12" borderId="11" xfId="0" applyFont="1" applyFill="1" applyBorder="1" applyAlignment="1">
      <alignment horizontal="left" vertical="center" indent="1"/>
    </xf>
    <xf numFmtId="0" fontId="12" fillId="13" borderId="11" xfId="0" applyFont="1" applyFill="1" applyBorder="1" applyAlignment="1">
      <alignment vertical="center" wrapText="1"/>
    </xf>
    <xf numFmtId="0" fontId="12" fillId="13" borderId="11" xfId="0" applyFont="1" applyFill="1" applyBorder="1" applyAlignment="1">
      <alignment horizontal="center" vertical="center"/>
    </xf>
    <xf numFmtId="0" fontId="12" fillId="13" borderId="11" xfId="0" applyFont="1" applyFill="1" applyBorder="1" applyAlignment="1">
      <alignment horizontal="left" vertical="center" wrapText="1"/>
    </xf>
    <xf numFmtId="0" fontId="11" fillId="0" borderId="83" xfId="0" applyFont="1" applyBorder="1" applyAlignment="1">
      <alignment horizontal="left" vertical="center" wrapText="1" indent="1"/>
    </xf>
    <xf numFmtId="0" fontId="11" fillId="0" borderId="82" xfId="1" applyFont="1" applyBorder="1" applyAlignment="1">
      <alignment horizontal="left" vertical="center" wrapText="1" indent="1"/>
    </xf>
    <xf numFmtId="165" fontId="23" fillId="0" borderId="47" xfId="2" applyNumberFormat="1" applyFont="1" applyBorder="1" applyAlignment="1">
      <alignment horizontal="left"/>
    </xf>
    <xf numFmtId="165" fontId="22" fillId="0" borderId="50" xfId="2" applyNumberFormat="1" applyFont="1" applyBorder="1" applyAlignment="1">
      <alignment horizontal="right"/>
    </xf>
    <xf numFmtId="165" fontId="22" fillId="0" borderId="54" xfId="2" applyNumberFormat="1" applyFont="1" applyBorder="1" applyAlignment="1">
      <alignment horizontal="right"/>
    </xf>
    <xf numFmtId="165" fontId="22" fillId="0" borderId="28" xfId="2" applyNumberFormat="1" applyFont="1" applyBorder="1" applyAlignment="1">
      <alignment horizontal="right"/>
    </xf>
    <xf numFmtId="165" fontId="22" fillId="0" borderId="51" xfId="2" applyNumberFormat="1" applyFont="1" applyBorder="1" applyAlignment="1">
      <alignment horizontal="right"/>
    </xf>
    <xf numFmtId="165" fontId="0" fillId="0" borderId="0" xfId="0" applyNumberFormat="1"/>
    <xf numFmtId="0" fontId="35" fillId="0" borderId="0" xfId="0" applyFont="1" applyAlignment="1">
      <alignment vertical="center"/>
    </xf>
    <xf numFmtId="0" fontId="12" fillId="14" borderId="0" xfId="0" applyFont="1" applyFill="1" applyAlignment="1">
      <alignment vertical="center"/>
    </xf>
    <xf numFmtId="0" fontId="12" fillId="14" borderId="0" xfId="0" applyFont="1" applyFill="1" applyAlignment="1">
      <alignment horizontal="left" vertical="top"/>
    </xf>
    <xf numFmtId="0" fontId="12" fillId="14" borderId="0" xfId="0" applyFont="1" applyFill="1" applyAlignment="1">
      <alignment horizontal="left" vertical="center"/>
    </xf>
    <xf numFmtId="0" fontId="12" fillId="14" borderId="0" xfId="0" applyFont="1" applyFill="1" applyAlignment="1">
      <alignment horizontal="left"/>
    </xf>
    <xf numFmtId="0" fontId="12" fillId="14" borderId="0" xfId="0" applyFont="1" applyFill="1" applyAlignment="1">
      <alignment horizontal="center"/>
    </xf>
    <xf numFmtId="0" fontId="12" fillId="14" borderId="0" xfId="0" applyFont="1" applyFill="1" applyAlignment="1">
      <alignment horizontal="center" vertical="center"/>
    </xf>
    <xf numFmtId="0" fontId="12" fillId="14" borderId="0" xfId="0" applyFont="1" applyFill="1"/>
    <xf numFmtId="0" fontId="35" fillId="15" borderId="0" xfId="0" applyFont="1" applyFill="1" applyAlignment="1">
      <alignment horizontal="left" vertical="center"/>
    </xf>
    <xf numFmtId="0" fontId="12" fillId="15" borderId="0" xfId="0" applyFont="1" applyFill="1" applyAlignment="1">
      <alignment horizontal="center" vertical="center"/>
    </xf>
    <xf numFmtId="0" fontId="12" fillId="15" borderId="0" xfId="0" applyFont="1" applyFill="1" applyAlignment="1">
      <alignment vertical="center"/>
    </xf>
    <xf numFmtId="0" fontId="12" fillId="15" borderId="0" xfId="0" applyFont="1" applyFill="1" applyAlignment="1">
      <alignment horizontal="left" vertical="top"/>
    </xf>
    <xf numFmtId="0" fontId="0" fillId="15" borderId="0" xfId="0" applyFill="1" applyAlignment="1">
      <alignment vertical="center"/>
    </xf>
    <xf numFmtId="0" fontId="3" fillId="0" borderId="0" xfId="1" applyFill="1" applyBorder="1" applyAlignment="1" applyProtection="1">
      <alignment vertical="center"/>
    </xf>
    <xf numFmtId="0" fontId="11" fillId="0" borderId="0" xfId="0" applyFont="1" applyAlignment="1">
      <alignment horizontal="left" vertical="top"/>
    </xf>
    <xf numFmtId="0" fontId="3" fillId="0" borderId="0" xfId="1" applyFill="1" applyAlignment="1">
      <alignment vertical="center"/>
    </xf>
    <xf numFmtId="0" fontId="0" fillId="0" borderId="0" xfId="0" applyAlignment="1">
      <alignment horizontal="right" vertical="center"/>
    </xf>
    <xf numFmtId="0" fontId="12" fillId="15" borderId="0" xfId="0" applyFont="1" applyFill="1"/>
    <xf numFmtId="0" fontId="12" fillId="0" borderId="0" xfId="0" applyFont="1"/>
    <xf numFmtId="2" fontId="0" fillId="0" borderId="0" xfId="0" applyNumberFormat="1"/>
    <xf numFmtId="164" fontId="0" fillId="0" borderId="0" xfId="0" applyNumberFormat="1"/>
    <xf numFmtId="167" fontId="0" fillId="0" borderId="0" xfId="0" applyNumberFormat="1"/>
    <xf numFmtId="0" fontId="3" fillId="0" borderId="0" xfId="1" applyFill="1"/>
    <xf numFmtId="0" fontId="11" fillId="0" borderId="35" xfId="0" applyFont="1" applyBorder="1"/>
    <xf numFmtId="2" fontId="0" fillId="0" borderId="0" xfId="0" applyNumberFormat="1" applyAlignment="1">
      <alignment vertical="center"/>
    </xf>
    <xf numFmtId="164" fontId="0" fillId="0" borderId="0" xfId="0" applyNumberFormat="1" applyAlignment="1">
      <alignment vertical="center"/>
    </xf>
    <xf numFmtId="0" fontId="3" fillId="0" borderId="0" xfId="1" applyAlignment="1">
      <alignment vertical="center"/>
    </xf>
    <xf numFmtId="168" fontId="0" fillId="0" borderId="0" xfId="0" applyNumberFormat="1" applyAlignment="1">
      <alignment vertical="center"/>
    </xf>
    <xf numFmtId="167" fontId="0" fillId="0" borderId="0" xfId="0" applyNumberFormat="1" applyAlignment="1">
      <alignment vertical="center"/>
    </xf>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0" fillId="0" borderId="0" xfId="0" applyAlignment="1">
      <alignment horizontal="left" vertical="top"/>
    </xf>
    <xf numFmtId="0" fontId="35" fillId="15" borderId="0" xfId="0" applyFont="1" applyFill="1"/>
    <xf numFmtId="0" fontId="13" fillId="15" borderId="0" xfId="0" applyFont="1" applyFill="1"/>
    <xf numFmtId="0" fontId="13" fillId="15" borderId="0" xfId="0" applyFont="1" applyFill="1" applyAlignment="1">
      <alignment horizontal="left" vertical="top"/>
    </xf>
    <xf numFmtId="0" fontId="0" fillId="15" borderId="0" xfId="0" applyFill="1"/>
    <xf numFmtId="0" fontId="36" fillId="0" borderId="0" xfId="0" applyFont="1"/>
    <xf numFmtId="164" fontId="36" fillId="0" borderId="0" xfId="0" applyNumberFormat="1" applyFont="1"/>
    <xf numFmtId="0" fontId="36" fillId="0" borderId="0" xfId="0" applyFont="1" applyAlignment="1">
      <alignment horizontal="center"/>
    </xf>
    <xf numFmtId="2" fontId="36" fillId="0" borderId="0" xfId="0" applyNumberFormat="1" applyFont="1"/>
    <xf numFmtId="0" fontId="37" fillId="0" borderId="0" xfId="0" applyFont="1"/>
    <xf numFmtId="0" fontId="0" fillId="15" borderId="0" xfId="0" applyFill="1" applyAlignment="1">
      <alignment horizontal="left" vertical="top"/>
    </xf>
    <xf numFmtId="0" fontId="3" fillId="0" borderId="0" xfId="1"/>
    <xf numFmtId="0" fontId="28" fillId="4" borderId="0" xfId="0" applyFont="1" applyFill="1" applyAlignment="1">
      <alignment horizontal="left" vertical="center" wrapText="1" indent="1"/>
    </xf>
    <xf numFmtId="0" fontId="11" fillId="0" borderId="0" xfId="0" applyFont="1" applyAlignment="1">
      <alignment horizontal="left" vertical="center" wrapText="1"/>
    </xf>
    <xf numFmtId="0" fontId="21" fillId="10" borderId="42" xfId="0" applyFont="1" applyFill="1" applyBorder="1" applyAlignment="1">
      <alignment horizontal="center"/>
    </xf>
    <xf numFmtId="0" fontId="21" fillId="10" borderId="43" xfId="0" applyFont="1" applyFill="1" applyBorder="1" applyAlignment="1">
      <alignment horizontal="center"/>
    </xf>
    <xf numFmtId="0" fontId="21" fillId="0" borderId="42" xfId="0" applyFont="1" applyBorder="1" applyAlignment="1">
      <alignment horizontal="left" vertical="center" wrapText="1" indent="1"/>
    </xf>
    <xf numFmtId="0" fontId="21" fillId="0" borderId="44" xfId="0" applyFont="1" applyBorder="1" applyAlignment="1">
      <alignment horizontal="left" vertical="center" wrapText="1" indent="1"/>
    </xf>
    <xf numFmtId="0" fontId="21" fillId="10" borderId="28" xfId="0" applyFont="1" applyFill="1" applyBorder="1" applyAlignment="1">
      <alignment horizontal="center" vertical="center" wrapText="1"/>
    </xf>
    <xf numFmtId="0" fontId="24" fillId="0" borderId="0" xfId="1" applyFont="1" applyBorder="1" applyAlignment="1">
      <alignment horizontal="left" vertical="center" wrapText="1" indent="1"/>
    </xf>
    <xf numFmtId="0" fontId="36" fillId="0" borderId="0" xfId="0" applyFont="1" applyAlignment="1">
      <alignment vertical="center"/>
    </xf>
    <xf numFmtId="0" fontId="37" fillId="0" borderId="0" xfId="0" applyFont="1" applyAlignment="1">
      <alignment vertical="center"/>
    </xf>
    <xf numFmtId="0" fontId="36" fillId="0" borderId="0" xfId="0" applyFont="1" applyAlignment="1">
      <alignment horizontal="right" vertical="center"/>
    </xf>
    <xf numFmtId="0" fontId="38" fillId="0" borderId="0" xfId="1" applyFont="1" applyFill="1" applyBorder="1" applyAlignment="1">
      <alignment vertical="center"/>
    </xf>
    <xf numFmtId="0" fontId="0" fillId="0" borderId="72" xfId="0" applyBorder="1"/>
    <xf numFmtId="0" fontId="14" fillId="0" borderId="36" xfId="0" applyFont="1" applyBorder="1" applyAlignment="1">
      <alignment vertical="top" wrapText="1"/>
    </xf>
    <xf numFmtId="0" fontId="39" fillId="0" borderId="28" xfId="0" applyFont="1" applyBorder="1"/>
    <xf numFmtId="0" fontId="5" fillId="0" borderId="0" xfId="0" applyFont="1" applyAlignment="1">
      <alignment horizontal="center" wrapText="1"/>
    </xf>
    <xf numFmtId="0" fontId="21" fillId="0" borderId="43" xfId="0" applyFont="1" applyBorder="1" applyAlignment="1">
      <alignment horizontal="center" wrapText="1"/>
    </xf>
    <xf numFmtId="0" fontId="11" fillId="0" borderId="0" xfId="0" applyFont="1" applyAlignment="1">
      <alignment wrapText="1"/>
    </xf>
    <xf numFmtId="165" fontId="11" fillId="0" borderId="0" xfId="0" applyNumberFormat="1" applyFont="1" applyAlignment="1">
      <alignment horizontal="center" vertical="center" wrapText="1"/>
    </xf>
    <xf numFmtId="165" fontId="21" fillId="0" borderId="48" xfId="0" applyNumberFormat="1" applyFont="1" applyBorder="1" applyAlignment="1">
      <alignment horizontal="center" wrapText="1"/>
    </xf>
    <xf numFmtId="165" fontId="5" fillId="0" borderId="0" xfId="0" applyNumberFormat="1" applyFont="1" applyAlignment="1">
      <alignment horizontal="center" wrapText="1"/>
    </xf>
    <xf numFmtId="165" fontId="11" fillId="0" borderId="0" xfId="0" applyNumberFormat="1" applyFont="1" applyAlignment="1">
      <alignment horizontal="center" wrapText="1"/>
    </xf>
    <xf numFmtId="165" fontId="21" fillId="0" borderId="48" xfId="0" applyNumberFormat="1" applyFont="1" applyBorder="1" applyAlignment="1">
      <alignment horizontal="center" vertical="center" wrapText="1"/>
    </xf>
    <xf numFmtId="0" fontId="4" fillId="0" borderId="0" xfId="0" applyFont="1" applyAlignment="1">
      <alignment wrapText="1"/>
    </xf>
    <xf numFmtId="0" fontId="21" fillId="0" borderId="28" xfId="0" applyFont="1" applyBorder="1" applyAlignment="1">
      <alignment horizontal="center" vertical="center" wrapText="1"/>
    </xf>
    <xf numFmtId="0" fontId="11" fillId="0" borderId="0" xfId="0" applyFont="1" applyAlignment="1">
      <alignment horizontal="center" wrapText="1"/>
    </xf>
    <xf numFmtId="0" fontId="0" fillId="0" borderId="0" xfId="0" applyAlignment="1">
      <alignment wrapText="1"/>
    </xf>
    <xf numFmtId="0" fontId="39" fillId="0" borderId="32" xfId="0" applyFont="1" applyBorder="1"/>
    <xf numFmtId="0" fontId="40" fillId="0" borderId="39" xfId="0" applyFont="1" applyBorder="1" applyAlignment="1">
      <alignment wrapText="1"/>
    </xf>
    <xf numFmtId="0" fontId="15" fillId="0" borderId="42" xfId="0" applyFont="1" applyBorder="1" applyAlignment="1">
      <alignment vertical="top" wrapText="1"/>
    </xf>
    <xf numFmtId="0" fontId="0" fillId="0" borderId="44" xfId="0" applyBorder="1" applyAlignment="1">
      <alignment wrapText="1"/>
    </xf>
    <xf numFmtId="0" fontId="11" fillId="0" borderId="42" xfId="0" applyFont="1" applyBorder="1" applyAlignment="1">
      <alignment horizontal="left" wrapText="1"/>
    </xf>
    <xf numFmtId="0" fontId="14" fillId="0" borderId="42" xfId="0" applyFont="1" applyBorder="1" applyAlignment="1">
      <alignment horizontal="right" wrapText="1"/>
    </xf>
    <xf numFmtId="0" fontId="0" fillId="0" borderId="44" xfId="0" applyBorder="1"/>
    <xf numFmtId="0" fontId="11" fillId="0" borderId="36" xfId="0" applyFont="1" applyBorder="1" applyAlignment="1">
      <alignment horizontal="left" wrapText="1"/>
    </xf>
    <xf numFmtId="0" fontId="18" fillId="0" borderId="0" xfId="1" applyFont="1" applyBorder="1"/>
    <xf numFmtId="0" fontId="14" fillId="9" borderId="11" xfId="0" applyFont="1" applyFill="1" applyBorder="1" applyAlignment="1">
      <alignment horizontal="center" vertical="center"/>
    </xf>
    <xf numFmtId="0" fontId="6" fillId="0" borderId="0" xfId="0" applyFont="1" applyAlignment="1">
      <alignment vertical="center" wrapText="1"/>
    </xf>
    <xf numFmtId="0" fontId="42" fillId="0" borderId="11" xfId="1" applyFont="1" applyBorder="1" applyAlignment="1">
      <alignment horizontal="left" vertical="center" wrapText="1"/>
    </xf>
    <xf numFmtId="0" fontId="11" fillId="0" borderId="27" xfId="0" applyFont="1" applyBorder="1" applyAlignment="1">
      <alignment horizontal="left" vertical="center" wrapText="1" indent="1"/>
    </xf>
    <xf numFmtId="0" fontId="37" fillId="0" borderId="86" xfId="1" applyFont="1" applyBorder="1" applyAlignment="1">
      <alignment horizontal="left" vertical="center" wrapText="1" indent="1"/>
    </xf>
    <xf numFmtId="0" fontId="11" fillId="4" borderId="16" xfId="0" applyFont="1" applyFill="1" applyBorder="1" applyAlignment="1">
      <alignment horizontal="left" vertical="center" wrapText="1" indent="1"/>
    </xf>
    <xf numFmtId="0" fontId="14" fillId="0" borderId="18" xfId="0" applyFont="1" applyBorder="1" applyAlignment="1">
      <alignment horizontal="center" vertical="center"/>
    </xf>
    <xf numFmtId="0" fontId="3" fillId="0" borderId="11" xfId="1" applyBorder="1" applyAlignment="1">
      <alignment horizontal="left" vertical="center" wrapText="1"/>
    </xf>
    <xf numFmtId="0" fontId="3" fillId="3" borderId="11" xfId="1" applyFill="1" applyBorder="1" applyAlignment="1">
      <alignment horizontal="left" vertical="center" wrapText="1"/>
    </xf>
    <xf numFmtId="0" fontId="42" fillId="0" borderId="11" xfId="1" applyFont="1" applyBorder="1" applyAlignment="1">
      <alignment vertical="top" wrapText="1"/>
    </xf>
    <xf numFmtId="0" fontId="9" fillId="16" borderId="16" xfId="0" applyFont="1" applyFill="1" applyBorder="1" applyAlignment="1">
      <alignment horizontal="center" vertical="center"/>
    </xf>
    <xf numFmtId="0" fontId="21" fillId="17" borderId="0" xfId="0" applyFont="1" applyFill="1" applyAlignment="1">
      <alignment horizontal="left" vertical="center" wrapText="1" indent="1"/>
    </xf>
    <xf numFmtId="0" fontId="11" fillId="17" borderId="75" xfId="0" applyFont="1" applyFill="1" applyBorder="1" applyAlignment="1">
      <alignment horizontal="left" vertical="center" wrapText="1" indent="1"/>
    </xf>
    <xf numFmtId="0" fontId="11" fillId="17" borderId="73" xfId="0" applyFont="1" applyFill="1" applyBorder="1" applyAlignment="1">
      <alignment horizontal="left" vertical="center" wrapText="1" indent="1"/>
    </xf>
    <xf numFmtId="0" fontId="11" fillId="17" borderId="74" xfId="0" applyFont="1" applyFill="1" applyBorder="1" applyAlignment="1">
      <alignment horizontal="left" vertical="center" wrapText="1" indent="1"/>
    </xf>
    <xf numFmtId="0" fontId="11" fillId="17" borderId="41" xfId="0" applyFont="1" applyFill="1" applyBorder="1" applyAlignment="1">
      <alignment horizontal="left" vertical="center" wrapText="1" indent="1"/>
    </xf>
    <xf numFmtId="0" fontId="11" fillId="17" borderId="0" xfId="0" applyFont="1" applyFill="1" applyAlignment="1">
      <alignment horizontal="right" vertical="center" wrapText="1"/>
    </xf>
    <xf numFmtId="0" fontId="21" fillId="17" borderId="0" xfId="0" applyFont="1" applyFill="1" applyAlignment="1">
      <alignment horizontal="left" vertical="center" wrapText="1"/>
    </xf>
    <xf numFmtId="0" fontId="21" fillId="17" borderId="0" xfId="0" applyFont="1" applyFill="1" applyAlignment="1">
      <alignment vertical="center" wrapText="1"/>
    </xf>
    <xf numFmtId="2" fontId="11" fillId="17" borderId="0" xfId="0" applyNumberFormat="1" applyFont="1" applyFill="1" applyAlignment="1">
      <alignment vertical="center" wrapText="1"/>
    </xf>
    <xf numFmtId="0" fontId="11" fillId="17" borderId="0" xfId="0" applyFont="1" applyFill="1"/>
    <xf numFmtId="0" fontId="32" fillId="17" borderId="28" xfId="0" applyFont="1" applyFill="1" applyBorder="1" applyAlignment="1">
      <alignment horizontal="left" vertical="center" wrapText="1" indent="1"/>
    </xf>
    <xf numFmtId="0" fontId="32" fillId="17" borderId="42" xfId="0" applyFont="1" applyFill="1" applyBorder="1" applyAlignment="1">
      <alignment horizontal="left" vertical="center" wrapText="1" indent="1"/>
    </xf>
    <xf numFmtId="0" fontId="32" fillId="17" borderId="44" xfId="0" applyFont="1" applyFill="1" applyBorder="1" applyAlignment="1">
      <alignment horizontal="left" vertical="center" wrapText="1" indent="1"/>
    </xf>
    <xf numFmtId="0" fontId="24" fillId="17" borderId="28" xfId="1" applyFont="1" applyFill="1" applyBorder="1" applyAlignment="1">
      <alignment horizontal="left" vertical="center" wrapText="1" indent="1"/>
    </xf>
    <xf numFmtId="0" fontId="11" fillId="17" borderId="42" xfId="0" applyFont="1" applyFill="1" applyBorder="1" applyAlignment="1">
      <alignment horizontal="left" vertical="center" wrapText="1" indent="1"/>
    </xf>
    <xf numFmtId="166" fontId="11" fillId="17" borderId="41" xfId="0" applyNumberFormat="1" applyFont="1" applyFill="1" applyBorder="1" applyAlignment="1">
      <alignment vertical="center" wrapText="1"/>
    </xf>
    <xf numFmtId="166" fontId="11" fillId="17" borderId="44" xfId="0" applyNumberFormat="1" applyFont="1" applyFill="1" applyBorder="1" applyAlignment="1">
      <alignment vertical="center" wrapText="1"/>
    </xf>
    <xf numFmtId="0" fontId="41" fillId="17" borderId="28" xfId="1" applyFont="1" applyFill="1" applyBorder="1" applyAlignment="1">
      <alignment horizontal="left" vertical="center" wrapText="1" indent="1"/>
    </xf>
    <xf numFmtId="0" fontId="18" fillId="17" borderId="28" xfId="1" applyFont="1" applyFill="1" applyBorder="1" applyAlignment="1">
      <alignment horizontal="left" vertical="center" wrapText="1" indent="1"/>
    </xf>
    <xf numFmtId="166" fontId="11" fillId="17" borderId="28" xfId="0" applyNumberFormat="1" applyFont="1" applyFill="1" applyBorder="1" applyAlignment="1">
      <alignment vertical="center" wrapText="1"/>
    </xf>
    <xf numFmtId="166" fontId="11" fillId="17" borderId="73" xfId="0" applyNumberFormat="1" applyFont="1" applyFill="1" applyBorder="1" applyAlignment="1">
      <alignment vertical="center" wrapText="1"/>
    </xf>
    <xf numFmtId="166" fontId="11" fillId="17" borderId="76" xfId="0" applyNumberFormat="1" applyFont="1" applyFill="1" applyBorder="1" applyAlignment="1">
      <alignment vertical="center" wrapText="1"/>
    </xf>
    <xf numFmtId="0" fontId="18" fillId="17" borderId="41" xfId="1" applyFont="1" applyFill="1" applyBorder="1" applyAlignment="1">
      <alignment horizontal="left" vertical="center" wrapText="1" indent="1"/>
    </xf>
    <xf numFmtId="0" fontId="11" fillId="17" borderId="36" xfId="0" applyFont="1" applyFill="1" applyBorder="1" applyAlignment="1">
      <alignment horizontal="left" vertical="center" wrapText="1" indent="1"/>
    </xf>
    <xf numFmtId="166" fontId="11" fillId="17" borderId="40" xfId="0" applyNumberFormat="1" applyFont="1" applyFill="1" applyBorder="1" applyAlignment="1">
      <alignment vertical="center" wrapText="1"/>
    </xf>
    <xf numFmtId="166" fontId="11" fillId="17" borderId="37" xfId="0" applyNumberFormat="1" applyFont="1" applyFill="1" applyBorder="1" applyAlignment="1">
      <alignment vertical="center" wrapText="1"/>
    </xf>
    <xf numFmtId="166" fontId="11" fillId="17" borderId="39" xfId="0" applyNumberFormat="1" applyFont="1" applyFill="1" applyBorder="1" applyAlignment="1">
      <alignment vertical="center" wrapText="1"/>
    </xf>
    <xf numFmtId="0" fontId="14" fillId="0" borderId="11" xfId="0" applyFont="1" applyBorder="1" applyAlignment="1" applyProtection="1">
      <alignment vertical="center" wrapText="1"/>
      <protection locked="0"/>
    </xf>
    <xf numFmtId="0" fontId="11" fillId="0" borderId="13" xfId="0" applyFont="1" applyBorder="1"/>
    <xf numFmtId="0" fontId="11" fillId="4" borderId="65" xfId="0" applyFont="1" applyFill="1" applyBorder="1" applyAlignment="1">
      <alignment horizontal="left" vertical="center" wrapText="1" indent="1"/>
    </xf>
    <xf numFmtId="0" fontId="11" fillId="4" borderId="80" xfId="0" applyFont="1" applyFill="1" applyBorder="1" applyAlignment="1">
      <alignment horizontal="left" vertical="center" wrapText="1" indent="1"/>
    </xf>
    <xf numFmtId="0" fontId="11" fillId="0" borderId="65" xfId="0" applyFont="1" applyBorder="1" applyAlignment="1">
      <alignment horizontal="left" vertical="top" wrapText="1" indent="1"/>
    </xf>
    <xf numFmtId="0" fontId="11" fillId="0" borderId="38" xfId="0" applyFont="1" applyBorder="1" applyAlignment="1">
      <alignment horizontal="left" vertical="top" wrapText="1" indent="1"/>
    </xf>
    <xf numFmtId="0" fontId="11" fillId="0" borderId="80" xfId="0" applyFont="1" applyBorder="1" applyAlignment="1">
      <alignment horizontal="left" vertical="top" wrapText="1" inden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4" fillId="0" borderId="0" xfId="0" applyFont="1" applyAlignment="1">
      <alignment horizontal="left" vertical="center" wrapText="1"/>
    </xf>
    <xf numFmtId="0" fontId="14" fillId="0" borderId="21"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2" fillId="8" borderId="12" xfId="0" applyFont="1" applyFill="1" applyBorder="1" applyAlignment="1">
      <alignment horizontal="left" vertical="center" indent="1"/>
    </xf>
    <xf numFmtId="0" fontId="12" fillId="8" borderId="10" xfId="0" applyFont="1" applyFill="1" applyBorder="1" applyAlignment="1">
      <alignment horizontal="left" vertical="center" indent="1"/>
    </xf>
    <xf numFmtId="0" fontId="12" fillId="8" borderId="13" xfId="0" applyFont="1" applyFill="1" applyBorder="1" applyAlignment="1">
      <alignment horizontal="left" vertical="center" indent="1"/>
    </xf>
    <xf numFmtId="0" fontId="14" fillId="0" borderId="12" xfId="0" applyFont="1" applyBorder="1" applyAlignment="1">
      <alignment horizontal="left" vertical="center" wrapText="1"/>
    </xf>
    <xf numFmtId="0" fontId="11" fillId="0" borderId="13" xfId="0" applyFont="1" applyBorder="1"/>
    <xf numFmtId="0" fontId="14" fillId="0" borderId="13" xfId="0" applyFont="1" applyBorder="1" applyAlignment="1">
      <alignment horizontal="left" vertical="center" wrapText="1"/>
    </xf>
    <xf numFmtId="0" fontId="14" fillId="3" borderId="12" xfId="0" applyFont="1" applyFill="1" applyBorder="1" applyAlignment="1">
      <alignment horizontal="left" vertical="center" wrapText="1"/>
    </xf>
    <xf numFmtId="0" fontId="15" fillId="0" borderId="32" xfId="0" applyFont="1" applyBorder="1" applyAlignment="1">
      <alignment horizontal="center" vertical="center"/>
    </xf>
    <xf numFmtId="0" fontId="11" fillId="0" borderId="34" xfId="0" applyFont="1" applyBorder="1"/>
    <xf numFmtId="0" fontId="12" fillId="6" borderId="12" xfId="0" applyFont="1" applyFill="1" applyBorder="1" applyAlignment="1">
      <alignment horizontal="left" vertical="center" indent="1"/>
    </xf>
    <xf numFmtId="0" fontId="12" fillId="6" borderId="10" xfId="0" applyFont="1" applyFill="1" applyBorder="1" applyAlignment="1">
      <alignment horizontal="left" vertical="center" indent="1"/>
    </xf>
    <xf numFmtId="0" fontId="12" fillId="6" borderId="13" xfId="0" applyFont="1" applyFill="1" applyBorder="1" applyAlignment="1">
      <alignment horizontal="left" vertical="center" indent="1"/>
    </xf>
    <xf numFmtId="0" fontId="11" fillId="5" borderId="10" xfId="0" applyFont="1" applyFill="1" applyBorder="1" applyAlignment="1">
      <alignment horizontal="left" indent="1"/>
    </xf>
    <xf numFmtId="0" fontId="11" fillId="5" borderId="13" xfId="0" applyFont="1" applyFill="1" applyBorder="1" applyAlignment="1">
      <alignment horizontal="left" indent="1"/>
    </xf>
    <xf numFmtId="0" fontId="11" fillId="0" borderId="0" xfId="0" applyFont="1"/>
    <xf numFmtId="0" fontId="14" fillId="0" borderId="39" xfId="0" applyFont="1" applyBorder="1" applyAlignment="1">
      <alignment horizontal="center" vertical="center" textRotation="90"/>
    </xf>
    <xf numFmtId="0" fontId="14" fillId="0" borderId="40" xfId="0" applyFont="1" applyBorder="1" applyAlignment="1">
      <alignment horizontal="center" vertical="center" textRotation="90"/>
    </xf>
    <xf numFmtId="0" fontId="14" fillId="0" borderId="41" xfId="0" applyFont="1" applyBorder="1" applyAlignment="1">
      <alignment horizontal="center" vertical="center" textRotation="90"/>
    </xf>
    <xf numFmtId="0" fontId="15" fillId="0" borderId="9" xfId="0" applyFont="1" applyBorder="1" applyAlignment="1">
      <alignment horizontal="center" vertical="center"/>
    </xf>
    <xf numFmtId="0" fontId="11" fillId="0" borderId="9" xfId="0" applyFont="1" applyBorder="1"/>
    <xf numFmtId="0" fontId="12" fillId="13" borderId="12" xfId="0" applyFont="1" applyFill="1" applyBorder="1" applyAlignment="1">
      <alignment horizontal="left" vertical="center" indent="1"/>
    </xf>
    <xf numFmtId="0" fontId="11" fillId="7" borderId="10" xfId="0" applyFont="1" applyFill="1" applyBorder="1" applyAlignment="1">
      <alignment horizontal="left" indent="1"/>
    </xf>
    <xf numFmtId="0" fontId="11" fillId="7" borderId="13" xfId="0" applyFont="1" applyFill="1" applyBorder="1" applyAlignment="1">
      <alignment horizontal="left" indent="1"/>
    </xf>
    <xf numFmtId="0" fontId="12" fillId="2" borderId="12" xfId="0" applyFont="1" applyFill="1" applyBorder="1" applyAlignment="1">
      <alignment horizontal="left" vertical="center" indent="1"/>
    </xf>
    <xf numFmtId="0" fontId="12" fillId="2" borderId="10" xfId="0" applyFont="1" applyFill="1" applyBorder="1" applyAlignment="1">
      <alignment horizontal="left" vertical="center" indent="1"/>
    </xf>
    <xf numFmtId="0" fontId="12" fillId="2" borderId="13" xfId="0" applyFont="1" applyFill="1" applyBorder="1" applyAlignment="1">
      <alignment horizontal="left" vertical="center" indent="1"/>
    </xf>
    <xf numFmtId="0" fontId="15" fillId="0" borderId="0" xfId="0" applyFont="1" applyAlignment="1">
      <alignment horizontal="left" vertical="center"/>
    </xf>
    <xf numFmtId="0" fontId="11" fillId="0" borderId="0" xfId="0" applyFont="1" applyAlignment="1">
      <alignment horizontal="left"/>
    </xf>
    <xf numFmtId="0" fontId="14" fillId="0" borderId="39" xfId="0" applyFont="1" applyBorder="1" applyAlignment="1">
      <alignment horizontal="center" vertical="center" textRotation="90" wrapText="1"/>
    </xf>
    <xf numFmtId="0" fontId="14" fillId="0" borderId="40" xfId="0" applyFont="1" applyBorder="1" applyAlignment="1">
      <alignment horizontal="center" vertical="center" textRotation="90" wrapText="1"/>
    </xf>
    <xf numFmtId="0" fontId="14" fillId="0" borderId="41" xfId="0" applyFont="1" applyBorder="1" applyAlignment="1">
      <alignment horizontal="center" vertical="center" textRotation="90" wrapText="1"/>
    </xf>
    <xf numFmtId="0" fontId="15" fillId="0" borderId="34" xfId="0" applyFont="1" applyBorder="1" applyAlignment="1">
      <alignment horizontal="center" vertical="center"/>
    </xf>
    <xf numFmtId="0" fontId="21" fillId="17" borderId="72" xfId="0" applyFont="1" applyFill="1" applyBorder="1" applyAlignment="1">
      <alignment horizontal="left" vertical="center" wrapText="1"/>
    </xf>
    <xf numFmtId="0" fontId="27" fillId="17" borderId="72" xfId="0" applyFont="1" applyFill="1" applyBorder="1" applyAlignment="1">
      <alignment horizontal="left" vertical="center" wrapText="1"/>
    </xf>
    <xf numFmtId="0" fontId="18" fillId="17" borderId="39" xfId="1" applyFont="1" applyFill="1" applyBorder="1" applyAlignment="1">
      <alignment horizontal="left" vertical="center" wrapText="1" indent="1"/>
    </xf>
    <xf numFmtId="0" fontId="18" fillId="17" borderId="41" xfId="1" applyFont="1" applyFill="1" applyBorder="1" applyAlignment="1">
      <alignment horizontal="left" vertical="center" wrapText="1" indent="1"/>
    </xf>
    <xf numFmtId="0" fontId="11" fillId="17" borderId="32" xfId="0" applyFont="1" applyFill="1" applyBorder="1" applyAlignment="1">
      <alignment horizontal="left" vertical="center" wrapText="1" indent="1"/>
    </xf>
    <xf numFmtId="0" fontId="11" fillId="17" borderId="36" xfId="0" applyFont="1" applyFill="1" applyBorder="1" applyAlignment="1">
      <alignment horizontal="left" vertical="center" wrapText="1" indent="1"/>
    </xf>
    <xf numFmtId="166" fontId="11" fillId="17" borderId="34" xfId="0" applyNumberFormat="1" applyFont="1" applyFill="1" applyBorder="1" applyAlignment="1">
      <alignment vertical="center" wrapText="1"/>
    </xf>
    <xf numFmtId="166" fontId="11" fillId="17" borderId="37" xfId="0" applyNumberFormat="1" applyFont="1" applyFill="1" applyBorder="1" applyAlignment="1">
      <alignment vertical="center" wrapText="1"/>
    </xf>
    <xf numFmtId="0" fontId="11" fillId="0" borderId="72" xfId="0" applyFont="1" applyBorder="1" applyAlignment="1">
      <alignment horizontal="left" vertical="center" wrapText="1"/>
    </xf>
    <xf numFmtId="0" fontId="27" fillId="0" borderId="0" xfId="0" applyFont="1" applyAlignment="1">
      <alignment horizontal="left" vertical="center" wrapText="1"/>
    </xf>
    <xf numFmtId="0" fontId="11" fillId="0" borderId="0" xfId="0" applyFont="1" applyAlignment="1">
      <alignment horizontal="left" vertical="center" wrapText="1"/>
    </xf>
    <xf numFmtId="0" fontId="11" fillId="4" borderId="75" xfId="0" applyFont="1" applyFill="1" applyBorder="1" applyAlignment="1">
      <alignment horizontal="left" vertical="center" wrapText="1" indent="1"/>
    </xf>
    <xf numFmtId="0" fontId="11" fillId="4" borderId="76" xfId="0" applyFont="1" applyFill="1" applyBorder="1" applyAlignment="1">
      <alignment horizontal="left" vertical="center" wrapText="1" indent="1"/>
    </xf>
    <xf numFmtId="0" fontId="11" fillId="4" borderId="77" xfId="0" applyFont="1" applyFill="1" applyBorder="1" applyAlignment="1">
      <alignment horizontal="left" vertical="center" wrapText="1" indent="1"/>
    </xf>
    <xf numFmtId="0" fontId="11" fillId="4" borderId="78" xfId="0" applyFont="1" applyFill="1" applyBorder="1" applyAlignment="1">
      <alignment horizontal="left" vertical="center" wrapText="1" indent="1"/>
    </xf>
    <xf numFmtId="0" fontId="11" fillId="4" borderId="36" xfId="0" applyFont="1" applyFill="1" applyBorder="1" applyAlignment="1">
      <alignment horizontal="left" vertical="center" wrapText="1" indent="1"/>
    </xf>
    <xf numFmtId="0" fontId="11" fillId="4" borderId="37" xfId="0" applyFont="1" applyFill="1" applyBorder="1" applyAlignment="1">
      <alignment horizontal="left" vertical="center" wrapText="1" indent="1"/>
    </xf>
    <xf numFmtId="0" fontId="21" fillId="17" borderId="17" xfId="0" applyFont="1" applyFill="1" applyBorder="1" applyAlignment="1">
      <alignment horizontal="left" vertical="center" wrapText="1" indent="1"/>
    </xf>
    <xf numFmtId="0" fontId="21" fillId="17" borderId="63" xfId="0" applyFont="1" applyFill="1" applyBorder="1" applyAlignment="1">
      <alignment horizontal="left" vertical="center" wrapText="1" indent="1"/>
    </xf>
    <xf numFmtId="0" fontId="21" fillId="17" borderId="22" xfId="0" applyFont="1" applyFill="1" applyBorder="1" applyAlignment="1">
      <alignment horizontal="left" vertical="center" wrapText="1" indent="1"/>
    </xf>
    <xf numFmtId="0" fontId="21" fillId="17" borderId="79" xfId="0" applyFont="1" applyFill="1" applyBorder="1" applyAlignment="1">
      <alignment horizontal="left" vertical="center" wrapText="1" indent="1"/>
    </xf>
    <xf numFmtId="2" fontId="21" fillId="17" borderId="19" xfId="0" applyNumberFormat="1" applyFont="1" applyFill="1" applyBorder="1" applyAlignment="1">
      <alignment horizontal="left" vertical="center" wrapText="1" indent="1"/>
    </xf>
    <xf numFmtId="2" fontId="21" fillId="17" borderId="24" xfId="0" applyNumberFormat="1" applyFont="1" applyFill="1" applyBorder="1" applyAlignment="1">
      <alignment horizontal="left" vertical="center" wrapText="1" indent="1"/>
    </xf>
    <xf numFmtId="0" fontId="28" fillId="17" borderId="39" xfId="0" applyFont="1" applyFill="1" applyBorder="1" applyAlignment="1">
      <alignment horizontal="left" vertical="center" wrapText="1" indent="1"/>
    </xf>
    <xf numFmtId="0" fontId="0" fillId="17" borderId="41" xfId="0" applyFill="1" applyBorder="1" applyAlignment="1">
      <alignment horizontal="left" vertical="center" wrapText="1" indent="1"/>
    </xf>
    <xf numFmtId="0" fontId="21" fillId="17" borderId="39" xfId="0" applyFont="1" applyFill="1" applyBorder="1" applyAlignment="1">
      <alignment horizontal="left" vertical="center" wrapText="1" indent="1"/>
    </xf>
    <xf numFmtId="0" fontId="21" fillId="17" borderId="41" xfId="0" applyFont="1" applyFill="1" applyBorder="1" applyAlignment="1">
      <alignment horizontal="left" vertical="center" wrapText="1" indent="1"/>
    </xf>
    <xf numFmtId="0" fontId="9" fillId="5" borderId="69" xfId="0" applyFont="1" applyFill="1" applyBorder="1" applyAlignment="1">
      <alignment horizontal="center"/>
    </xf>
    <xf numFmtId="0" fontId="9" fillId="5" borderId="70" xfId="0" applyFont="1" applyFill="1" applyBorder="1" applyAlignment="1">
      <alignment horizontal="center"/>
    </xf>
    <xf numFmtId="0" fontId="9" fillId="5" borderId="71" xfId="0" applyFont="1" applyFill="1" applyBorder="1" applyAlignment="1">
      <alignment horizontal="center"/>
    </xf>
    <xf numFmtId="0" fontId="11" fillId="4" borderId="0" xfId="0" applyFont="1" applyFill="1" applyAlignment="1">
      <alignment horizontal="left" vertical="top" wrapText="1" indent="1"/>
    </xf>
    <xf numFmtId="0" fontId="21" fillId="0" borderId="72" xfId="0" applyFont="1" applyBorder="1" applyAlignment="1">
      <alignment horizontal="left" vertical="center" wrapText="1"/>
    </xf>
    <xf numFmtId="0" fontId="21" fillId="0" borderId="0" xfId="0" applyFont="1" applyAlignment="1">
      <alignment horizontal="left" vertical="center" wrapText="1"/>
    </xf>
    <xf numFmtId="0" fontId="11" fillId="17" borderId="72" xfId="0" applyFont="1" applyFill="1" applyBorder="1" applyAlignment="1">
      <alignment horizontal="left" vertical="center" wrapText="1"/>
    </xf>
    <xf numFmtId="0" fontId="27" fillId="17" borderId="0" xfId="0" applyFont="1" applyFill="1" applyAlignment="1">
      <alignment horizontal="left" vertical="center" wrapText="1"/>
    </xf>
    <xf numFmtId="0" fontId="11" fillId="17" borderId="0" xfId="0" applyFont="1" applyFill="1" applyAlignment="1">
      <alignment horizontal="left" vertical="center" wrapText="1"/>
    </xf>
    <xf numFmtId="0" fontId="11" fillId="17" borderId="75" xfId="0" applyFont="1" applyFill="1" applyBorder="1" applyAlignment="1">
      <alignment horizontal="left" vertical="center" wrapText="1" indent="1"/>
    </xf>
    <xf numFmtId="0" fontId="11" fillId="17" borderId="76" xfId="0" applyFont="1" applyFill="1" applyBorder="1" applyAlignment="1">
      <alignment horizontal="left" vertical="center" wrapText="1" indent="1"/>
    </xf>
    <xf numFmtId="0" fontId="11" fillId="17" borderId="77" xfId="0" applyFont="1" applyFill="1" applyBorder="1" applyAlignment="1">
      <alignment horizontal="left" vertical="center" wrapText="1" indent="1"/>
    </xf>
    <xf numFmtId="0" fontId="11" fillId="17" borderId="78" xfId="0" applyFont="1" applyFill="1" applyBorder="1" applyAlignment="1">
      <alignment horizontal="left" vertical="center" wrapText="1" indent="1"/>
    </xf>
    <xf numFmtId="0" fontId="11" fillId="17" borderId="84" xfId="0" applyFont="1" applyFill="1" applyBorder="1" applyAlignment="1">
      <alignment horizontal="left" vertical="center" wrapText="1" indent="1"/>
    </xf>
    <xf numFmtId="0" fontId="11" fillId="17" borderId="85" xfId="0" applyFont="1" applyFill="1" applyBorder="1" applyAlignment="1">
      <alignment horizontal="left" vertical="center" wrapText="1" indent="1"/>
    </xf>
    <xf numFmtId="0" fontId="6" fillId="0" borderId="4" xfId="0" applyFont="1" applyBorder="1" applyAlignment="1">
      <alignment horizontal="center" vertical="center"/>
    </xf>
    <xf numFmtId="0" fontId="5" fillId="0" borderId="4" xfId="0" applyFont="1" applyBorder="1"/>
    <xf numFmtId="0" fontId="6" fillId="0" borderId="0" xfId="0" applyFont="1" applyAlignment="1">
      <alignment horizontal="left" vertical="center" wrapText="1"/>
    </xf>
    <xf numFmtId="0" fontId="6" fillId="0" borderId="0" xfId="0" applyFont="1"/>
    <xf numFmtId="0" fontId="5" fillId="0" borderId="6" xfId="0" applyFont="1" applyBorder="1"/>
    <xf numFmtId="0" fontId="5" fillId="0" borderId="7" xfId="0" applyFont="1" applyBorder="1"/>
    <xf numFmtId="0" fontId="6" fillId="0" borderId="20" xfId="0" applyFont="1" applyBorder="1" applyAlignment="1">
      <alignment horizontal="center" vertical="center"/>
    </xf>
    <xf numFmtId="0" fontId="5" fillId="0" borderId="20" xfId="0" applyFont="1" applyBorder="1"/>
    <xf numFmtId="0" fontId="6" fillId="0" borderId="22" xfId="0" applyFont="1" applyBorder="1" applyAlignment="1">
      <alignment horizontal="center" vertical="center"/>
    </xf>
    <xf numFmtId="0" fontId="6" fillId="0" borderId="23" xfId="0" applyFont="1" applyBorder="1" applyAlignment="1">
      <alignment horizontal="left" vertical="center" wrapText="1"/>
    </xf>
    <xf numFmtId="0" fontId="6" fillId="0" borderId="0" xfId="0" applyFont="1" applyAlignment="1">
      <alignment horizontal="center" vertical="center" wrapText="1"/>
    </xf>
    <xf numFmtId="0" fontId="5" fillId="0" borderId="20"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left" vertical="center" wrapText="1"/>
    </xf>
    <xf numFmtId="0" fontId="5" fillId="0" borderId="22" xfId="0" applyFont="1" applyBorder="1"/>
    <xf numFmtId="0" fontId="6" fillId="0" borderId="23" xfId="0" applyFont="1" applyBorder="1"/>
    <xf numFmtId="0" fontId="6" fillId="0" borderId="29" xfId="0" applyFont="1" applyBorder="1" applyAlignment="1">
      <alignment horizontal="center" vertical="center"/>
    </xf>
    <xf numFmtId="0" fontId="5" fillId="0" borderId="0" xfId="0" applyFont="1"/>
    <xf numFmtId="0" fontId="6" fillId="0" borderId="31" xfId="0" applyFont="1" applyBorder="1" applyAlignment="1">
      <alignment horizontal="center" vertical="center"/>
    </xf>
    <xf numFmtId="0" fontId="6" fillId="0" borderId="2" xfId="0" applyFont="1" applyBorder="1" applyAlignment="1">
      <alignment horizontal="left" vertical="center" wrapText="1"/>
    </xf>
    <xf numFmtId="0" fontId="6" fillId="0" borderId="1" xfId="0" applyFont="1" applyBorder="1" applyAlignment="1">
      <alignment horizontal="center" vertical="center"/>
    </xf>
    <xf numFmtId="0" fontId="5" fillId="0" borderId="20" xfId="0" applyFont="1" applyBorder="1" applyAlignment="1">
      <alignment horizontal="center" vertical="center" wrapText="1"/>
    </xf>
    <xf numFmtId="0" fontId="5" fillId="0" borderId="4" xfId="0" applyFont="1" applyBorder="1" applyAlignment="1">
      <alignment horizontal="center" vertical="center"/>
    </xf>
    <xf numFmtId="0" fontId="5" fillId="0" borderId="23" xfId="0" applyFont="1" applyBorder="1"/>
    <xf numFmtId="0" fontId="23" fillId="10" borderId="42" xfId="2" applyFont="1" applyFill="1" applyBorder="1" applyAlignment="1">
      <alignment horizontal="center"/>
    </xf>
    <xf numFmtId="0" fontId="23" fillId="10" borderId="43" xfId="2" applyFont="1" applyFill="1" applyBorder="1" applyAlignment="1">
      <alignment horizontal="center"/>
    </xf>
    <xf numFmtId="0" fontId="23" fillId="10" borderId="44" xfId="2" applyFont="1" applyFill="1" applyBorder="1" applyAlignment="1">
      <alignment horizontal="center"/>
    </xf>
    <xf numFmtId="0" fontId="22" fillId="0" borderId="49" xfId="2" applyFont="1" applyBorder="1" applyAlignment="1">
      <alignment horizontal="left" vertical="center"/>
    </xf>
    <xf numFmtId="0" fontId="22" fillId="0" borderId="53" xfId="2" applyFont="1" applyBorder="1" applyAlignment="1">
      <alignment horizontal="left" vertical="center"/>
    </xf>
    <xf numFmtId="0" fontId="22" fillId="0" borderId="51" xfId="2" applyFont="1" applyBorder="1" applyAlignment="1">
      <alignment horizontal="center" vertical="center"/>
    </xf>
    <xf numFmtId="0" fontId="22" fillId="0" borderId="55" xfId="2" applyFont="1" applyBorder="1" applyAlignment="1">
      <alignment horizontal="center" vertical="center"/>
    </xf>
    <xf numFmtId="0" fontId="22" fillId="0" borderId="52" xfId="2" applyFont="1" applyBorder="1" applyAlignment="1">
      <alignment horizontal="center" vertical="center"/>
    </xf>
    <xf numFmtId="0" fontId="22" fillId="0" borderId="56" xfId="2" applyFont="1" applyBorder="1" applyAlignment="1">
      <alignment horizontal="center" vertical="center"/>
    </xf>
    <xf numFmtId="0" fontId="22" fillId="0" borderId="62" xfId="2" applyFont="1" applyBorder="1" applyAlignment="1">
      <alignment horizontal="left" vertical="center"/>
    </xf>
    <xf numFmtId="0" fontId="22" fillId="0" borderId="57" xfId="2" applyFont="1" applyBorder="1" applyAlignment="1">
      <alignment horizontal="left" vertical="center"/>
    </xf>
    <xf numFmtId="165" fontId="22" fillId="0" borderId="41" xfId="2" applyNumberFormat="1" applyFont="1" applyBorder="1" applyAlignment="1">
      <alignment horizontal="center" vertical="center" wrapText="1"/>
    </xf>
    <xf numFmtId="0" fontId="22" fillId="0" borderId="28" xfId="2" applyFont="1" applyBorder="1" applyAlignment="1">
      <alignment horizontal="center" vertical="center" wrapText="1"/>
    </xf>
    <xf numFmtId="0" fontId="22" fillId="0" borderId="39" xfId="2" applyFont="1" applyBorder="1" applyAlignment="1">
      <alignment horizontal="center" vertical="center" wrapText="1"/>
    </xf>
    <xf numFmtId="0" fontId="22" fillId="0" borderId="58" xfId="2" applyFont="1" applyBorder="1" applyAlignment="1">
      <alignment horizontal="center" vertical="center" wrapText="1"/>
    </xf>
    <xf numFmtId="0" fontId="22" fillId="0" borderId="59" xfId="2" applyFont="1" applyBorder="1" applyAlignment="1">
      <alignment horizontal="center" vertical="center" wrapText="1"/>
    </xf>
    <xf numFmtId="0" fontId="22" fillId="0" borderId="61" xfId="2" applyFont="1" applyBorder="1" applyAlignment="1">
      <alignment horizontal="center" vertical="center" wrapText="1"/>
    </xf>
    <xf numFmtId="0" fontId="22" fillId="0" borderId="60" xfId="2" applyFont="1" applyBorder="1" applyAlignment="1">
      <alignment horizontal="left" vertical="center"/>
    </xf>
    <xf numFmtId="164" fontId="22" fillId="0" borderId="41" xfId="2" applyNumberFormat="1" applyFont="1" applyBorder="1" applyAlignment="1">
      <alignment horizontal="center" vertical="center" wrapText="1"/>
    </xf>
    <xf numFmtId="164" fontId="22" fillId="0" borderId="58" xfId="2" applyNumberFormat="1" applyFont="1" applyBorder="1" applyAlignment="1">
      <alignment horizontal="center" vertical="center" wrapText="1"/>
    </xf>
    <xf numFmtId="165" fontId="22" fillId="0" borderId="51" xfId="2" applyNumberFormat="1" applyFont="1" applyBorder="1" applyAlignment="1">
      <alignment horizontal="center" vertical="center" wrapText="1"/>
    </xf>
    <xf numFmtId="165" fontId="22" fillId="0" borderId="40" xfId="2" applyNumberFormat="1" applyFont="1" applyBorder="1" applyAlignment="1">
      <alignment horizontal="center" vertical="center" wrapText="1"/>
    </xf>
    <xf numFmtId="165" fontId="22" fillId="0" borderId="55" xfId="2" applyNumberFormat="1" applyFont="1" applyBorder="1" applyAlignment="1">
      <alignment horizontal="center" vertical="center" wrapText="1"/>
    </xf>
    <xf numFmtId="0" fontId="22" fillId="0" borderId="52" xfId="2" applyFont="1" applyBorder="1" applyAlignment="1">
      <alignment horizontal="center" vertical="center" wrapText="1"/>
    </xf>
    <xf numFmtId="0" fontId="22" fillId="0" borderId="81" xfId="2" applyFont="1" applyBorder="1" applyAlignment="1">
      <alignment horizontal="center" vertical="center" wrapText="1"/>
    </xf>
    <xf numFmtId="0" fontId="22" fillId="0" borderId="56" xfId="2" applyFont="1" applyBorder="1" applyAlignment="1">
      <alignment horizontal="center" vertical="center" wrapText="1"/>
    </xf>
    <xf numFmtId="0" fontId="22" fillId="0" borderId="0" xfId="2" applyFont="1" applyAlignment="1">
      <alignment horizontal="left" vertical="center" wrapText="1"/>
    </xf>
    <xf numFmtId="164" fontId="22" fillId="0" borderId="52" xfId="2" applyNumberFormat="1" applyFont="1" applyBorder="1" applyAlignment="1">
      <alignment horizontal="center" vertical="center" wrapText="1"/>
    </xf>
    <xf numFmtId="164" fontId="22" fillId="0" borderId="81" xfId="2" applyNumberFormat="1" applyFont="1" applyBorder="1" applyAlignment="1">
      <alignment horizontal="center" vertical="center" wrapText="1"/>
    </xf>
    <xf numFmtId="164" fontId="22" fillId="0" borderId="56" xfId="2" applyNumberFormat="1" applyFont="1" applyBorder="1" applyAlignment="1">
      <alignment horizontal="center" vertical="center" wrapText="1"/>
    </xf>
    <xf numFmtId="0" fontId="12" fillId="14" borderId="0" xfId="0" applyFont="1" applyFill="1" applyAlignment="1">
      <alignment horizontal="center" vertical="center"/>
    </xf>
  </cellXfs>
  <cellStyles count="3">
    <cellStyle name="Hyperlink" xfId="1" builtinId="8"/>
    <cellStyle name="Normal" xfId="0" builtinId="0"/>
    <cellStyle name="Normal 2" xfId="2" xr:uid="{A7EA34FD-2484-466D-83C5-72A0FC1525B4}"/>
  </cellStyles>
  <dxfs count="28">
    <dxf>
      <font>
        <color theme="0"/>
      </font>
    </dxf>
    <dxf>
      <fill>
        <patternFill>
          <bgColor theme="7" tint="0.59996337778862885"/>
        </patternFill>
      </fill>
    </dxf>
    <dxf>
      <font>
        <color rgb="FF9C5700"/>
      </font>
      <fill>
        <patternFill>
          <bgColor rgb="FFFFEB9C"/>
        </patternFill>
      </fill>
    </dxf>
    <dxf>
      <font>
        <color auto="1"/>
      </font>
      <fill>
        <patternFill>
          <bgColor rgb="FFFFEB9C"/>
        </patternFill>
      </fill>
    </dxf>
    <dxf>
      <fill>
        <patternFill>
          <bgColor theme="7" tint="0.59996337778862885"/>
        </patternFill>
      </fill>
    </dxf>
    <dxf>
      <font>
        <color auto="1"/>
      </font>
      <fill>
        <patternFill>
          <bgColor theme="7" tint="0.79998168889431442"/>
        </patternFill>
      </fill>
    </dxf>
    <dxf>
      <font>
        <color auto="1"/>
      </font>
      <fill>
        <patternFill>
          <bgColor theme="7" tint="0.79998168889431442"/>
        </patternFill>
      </fill>
    </dxf>
    <dxf>
      <font>
        <color rgb="FF9C5700"/>
      </font>
      <fill>
        <patternFill>
          <bgColor rgb="FFFFEB9C"/>
        </patternFill>
      </fill>
    </dxf>
    <dxf>
      <font>
        <color auto="1"/>
      </font>
      <fill>
        <patternFill>
          <bgColor rgb="FFFFEB9C"/>
        </patternFill>
      </fill>
    </dxf>
    <dxf>
      <fill>
        <patternFill>
          <bgColor theme="8" tint="0.39994506668294322"/>
        </patternFill>
      </fill>
    </dxf>
    <dxf>
      <fill>
        <patternFill patternType="solid">
          <fgColor rgb="FFCD7F32"/>
          <bgColor rgb="FFCD7F32"/>
        </patternFill>
      </fill>
    </dxf>
    <dxf>
      <fill>
        <patternFill patternType="solid">
          <fgColor rgb="FFD0CECE"/>
          <bgColor rgb="FFD0CECE"/>
        </patternFill>
      </fill>
    </dxf>
    <dxf>
      <fill>
        <patternFill patternType="solid">
          <fgColor rgb="FFF5C200"/>
          <bgColor rgb="FFF5C200"/>
        </patternFill>
      </fill>
    </dxf>
    <dxf>
      <fill>
        <patternFill>
          <bgColor theme="4" tint="0.3999450666829432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patternType="solid">
          <fgColor rgb="FFCD7F32"/>
          <bgColor rgb="FFCD7F32"/>
        </patternFill>
      </fill>
    </dxf>
    <dxf>
      <fill>
        <patternFill patternType="solid">
          <fgColor rgb="FFD0CECE"/>
          <bgColor rgb="FFD0CECE"/>
        </patternFill>
      </fill>
    </dxf>
    <dxf>
      <fill>
        <patternFill patternType="solid">
          <fgColor rgb="FFF5C200"/>
          <bgColor rgb="FFF5C200"/>
        </patternFill>
      </fill>
    </dxf>
    <dxf>
      <fill>
        <patternFill>
          <bgColor theme="4" tint="0.3999450666829432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colors>
    <mruColors>
      <color rgb="FF07808B"/>
      <color rgb="FF034F6D"/>
      <color rgb="FF28BDBE"/>
      <color rgb="FFD36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iagrams/colors1.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3F576E9-62ED-431B-9BD1-772366B22BD2}" type="doc">
      <dgm:prSet loTypeId="urn:microsoft.com/office/officeart/2005/8/layout/chevronAccent+Icon" loCatId="process" qsTypeId="urn:microsoft.com/office/officeart/2005/8/quickstyle/simple1" qsCatId="simple" csTypeId="urn:microsoft.com/office/officeart/2005/8/colors/accent0_3" csCatId="mainScheme" phldr="1"/>
      <dgm:spPr/>
    </dgm:pt>
    <dgm:pt modelId="{7B3F6A06-D31F-44B8-8416-6C18B8CB5419}">
      <dgm:prSet phldrT="[Text]" custT="1"/>
      <dgm:spPr/>
      <dgm:t>
        <a:bodyPr/>
        <a:lstStyle/>
        <a:p>
          <a:r>
            <a:rPr lang="en-CA" sz="1100"/>
            <a:t>Fill out the certification checklist</a:t>
          </a:r>
        </a:p>
      </dgm:t>
    </dgm:pt>
    <dgm:pt modelId="{D0C3FA8E-4880-4CAA-843C-11426CA9D47C}" type="parTrans" cxnId="{F2170B7C-D25D-4A4B-BA75-2F913B51C35D}">
      <dgm:prSet/>
      <dgm:spPr/>
      <dgm:t>
        <a:bodyPr/>
        <a:lstStyle/>
        <a:p>
          <a:endParaRPr lang="en-CA"/>
        </a:p>
      </dgm:t>
    </dgm:pt>
    <dgm:pt modelId="{421E5BD1-4145-4365-9198-046DC9B4AD4C}" type="sibTrans" cxnId="{F2170B7C-D25D-4A4B-BA75-2F913B51C35D}">
      <dgm:prSet/>
      <dgm:spPr/>
      <dgm:t>
        <a:bodyPr/>
        <a:lstStyle/>
        <a:p>
          <a:endParaRPr lang="en-CA"/>
        </a:p>
      </dgm:t>
    </dgm:pt>
    <dgm:pt modelId="{CA55AD2D-E2FF-4A8F-A530-5F1AF28743D4}">
      <dgm:prSet phldrT="[Text]" custT="1"/>
      <dgm:spPr/>
      <dgm:t>
        <a:bodyPr/>
        <a:lstStyle/>
        <a:p>
          <a:r>
            <a:rPr lang="en-CA" sz="1100"/>
            <a:t>Read the resources in your checklist</a:t>
          </a:r>
        </a:p>
      </dgm:t>
    </dgm:pt>
    <dgm:pt modelId="{19220370-96E2-4939-BCEA-7FD66B410F2E}" type="parTrans" cxnId="{7C976C17-F5C8-4CB8-AE38-E2E4BFEF7F3F}">
      <dgm:prSet/>
      <dgm:spPr/>
      <dgm:t>
        <a:bodyPr/>
        <a:lstStyle/>
        <a:p>
          <a:endParaRPr lang="en-CA"/>
        </a:p>
      </dgm:t>
    </dgm:pt>
    <dgm:pt modelId="{1C9BCC84-5E13-449D-90F5-94C96503CB8A}" type="sibTrans" cxnId="{7C976C17-F5C8-4CB8-AE38-E2E4BFEF7F3F}">
      <dgm:prSet/>
      <dgm:spPr/>
      <dgm:t>
        <a:bodyPr/>
        <a:lstStyle/>
        <a:p>
          <a:endParaRPr lang="en-CA"/>
        </a:p>
      </dgm:t>
    </dgm:pt>
    <dgm:pt modelId="{1D5389A6-ED0E-4216-AECF-FFF0916996A1}">
      <dgm:prSet phldrT="[Text]" custT="1"/>
      <dgm:spPr/>
      <dgm:t>
        <a:bodyPr/>
        <a:lstStyle/>
        <a:p>
          <a:r>
            <a:rPr lang="en-CA" sz="1100"/>
            <a:t>Optional: calculate your estimated travel emissions</a:t>
          </a:r>
        </a:p>
      </dgm:t>
    </dgm:pt>
    <dgm:pt modelId="{D79F8528-2CCE-45F7-BD71-9E0A5543DA1A}" type="parTrans" cxnId="{62618F09-1B93-446F-970A-832CDF9A076B}">
      <dgm:prSet/>
      <dgm:spPr/>
      <dgm:t>
        <a:bodyPr/>
        <a:lstStyle/>
        <a:p>
          <a:endParaRPr lang="en-CA"/>
        </a:p>
      </dgm:t>
    </dgm:pt>
    <dgm:pt modelId="{68A9DB88-E179-489D-86EA-1743ABB3A0CA}" type="sibTrans" cxnId="{62618F09-1B93-446F-970A-832CDF9A076B}">
      <dgm:prSet/>
      <dgm:spPr/>
      <dgm:t>
        <a:bodyPr/>
        <a:lstStyle/>
        <a:p>
          <a:endParaRPr lang="en-CA"/>
        </a:p>
      </dgm:t>
    </dgm:pt>
    <dgm:pt modelId="{B0F977D4-F54E-4EA7-ACEF-D0A9BD115F97}">
      <dgm:prSet phldrT="[Text]" custT="1"/>
      <dgm:spPr/>
      <dgm:t>
        <a:bodyPr/>
        <a:lstStyle/>
        <a:p>
          <a:r>
            <a:rPr lang="en-CA" sz="1100"/>
            <a:t>Email checklist to us</a:t>
          </a:r>
        </a:p>
      </dgm:t>
    </dgm:pt>
    <dgm:pt modelId="{3848F820-1E00-4DF7-B212-4C958847FE16}" type="parTrans" cxnId="{0F31F20E-9151-419B-9A4E-C8C66A108724}">
      <dgm:prSet/>
      <dgm:spPr/>
      <dgm:t>
        <a:bodyPr/>
        <a:lstStyle/>
        <a:p>
          <a:endParaRPr lang="en-CA"/>
        </a:p>
      </dgm:t>
    </dgm:pt>
    <dgm:pt modelId="{AD339783-324D-472A-B0D2-E03F58C90C0F}" type="sibTrans" cxnId="{0F31F20E-9151-419B-9A4E-C8C66A108724}">
      <dgm:prSet/>
      <dgm:spPr/>
      <dgm:t>
        <a:bodyPr/>
        <a:lstStyle/>
        <a:p>
          <a:endParaRPr lang="en-CA"/>
        </a:p>
      </dgm:t>
    </dgm:pt>
    <dgm:pt modelId="{14BC7B79-16C3-43CD-8486-83D5F455F029}">
      <dgm:prSet phldrT="[Text]" custT="1"/>
      <dgm:spPr/>
      <dgm:t>
        <a:bodyPr/>
        <a:lstStyle/>
        <a:p>
          <a:r>
            <a:rPr lang="en-CA" sz="1100"/>
            <a:t>Share your certification and tag us on social media!</a:t>
          </a:r>
        </a:p>
      </dgm:t>
    </dgm:pt>
    <dgm:pt modelId="{AFCD94D1-9EAE-4120-8C75-FBB9F5DD5ED9}" type="parTrans" cxnId="{4FEC6C1C-9CEB-47D1-BC03-984FF8EEA75B}">
      <dgm:prSet/>
      <dgm:spPr/>
      <dgm:t>
        <a:bodyPr/>
        <a:lstStyle/>
        <a:p>
          <a:endParaRPr lang="en-CA"/>
        </a:p>
      </dgm:t>
    </dgm:pt>
    <dgm:pt modelId="{CA17A7E5-E1C8-47AE-B488-09C6424C75D0}" type="sibTrans" cxnId="{4FEC6C1C-9CEB-47D1-BC03-984FF8EEA75B}">
      <dgm:prSet/>
      <dgm:spPr/>
      <dgm:t>
        <a:bodyPr/>
        <a:lstStyle/>
        <a:p>
          <a:endParaRPr lang="en-CA"/>
        </a:p>
      </dgm:t>
    </dgm:pt>
    <dgm:pt modelId="{ABE62F11-B21F-4240-BC96-B2C146E67600}">
      <dgm:prSet phldrT="[Text]" custT="1"/>
      <dgm:spPr/>
      <dgm:t>
        <a:bodyPr/>
        <a:lstStyle/>
        <a:p>
          <a:r>
            <a:rPr lang="en-CA" sz="1100"/>
            <a:t>Optional: Request event banners</a:t>
          </a:r>
        </a:p>
      </dgm:t>
    </dgm:pt>
    <dgm:pt modelId="{7CFB38D2-097F-4B08-A3AE-CA1FB8B47FF0}" type="parTrans" cxnId="{BF370BEE-D683-45CE-A62C-856893CC3AF3}">
      <dgm:prSet/>
      <dgm:spPr/>
      <dgm:t>
        <a:bodyPr/>
        <a:lstStyle/>
        <a:p>
          <a:endParaRPr lang="en-CA"/>
        </a:p>
      </dgm:t>
    </dgm:pt>
    <dgm:pt modelId="{037F438E-4F69-4C6A-BC1D-0D964A003CA2}" type="sibTrans" cxnId="{BF370BEE-D683-45CE-A62C-856893CC3AF3}">
      <dgm:prSet/>
      <dgm:spPr/>
      <dgm:t>
        <a:bodyPr/>
        <a:lstStyle/>
        <a:p>
          <a:endParaRPr lang="en-CA"/>
        </a:p>
      </dgm:t>
    </dgm:pt>
    <dgm:pt modelId="{EA5AA152-92AF-4952-AE16-7EFBA0977244}">
      <dgm:prSet phldrT="[Text]" custT="1"/>
      <dgm:spPr/>
      <dgm:t>
        <a:bodyPr/>
        <a:lstStyle/>
        <a:p>
          <a:r>
            <a:rPr lang="en-CA" sz="1100"/>
            <a:t>Follow up about offset and compost amounts</a:t>
          </a:r>
        </a:p>
      </dgm:t>
    </dgm:pt>
    <dgm:pt modelId="{56703672-9392-4DC7-999B-7128DC9D2525}" type="parTrans" cxnId="{69C1374E-46DA-4BE1-9A4F-20B324A5A91C}">
      <dgm:prSet/>
      <dgm:spPr/>
      <dgm:t>
        <a:bodyPr/>
        <a:lstStyle/>
        <a:p>
          <a:endParaRPr lang="en-CA"/>
        </a:p>
      </dgm:t>
    </dgm:pt>
    <dgm:pt modelId="{0154ACCD-D8F5-4631-AC08-7E54926AF5FB}" type="sibTrans" cxnId="{69C1374E-46DA-4BE1-9A4F-20B324A5A91C}">
      <dgm:prSet/>
      <dgm:spPr/>
      <dgm:t>
        <a:bodyPr/>
        <a:lstStyle/>
        <a:p>
          <a:endParaRPr lang="en-CA"/>
        </a:p>
      </dgm:t>
    </dgm:pt>
    <dgm:pt modelId="{5E237F00-FF71-46EB-BCB2-EF0FE45DBD4A}">
      <dgm:prSet phldrT="[Text]" custT="1"/>
      <dgm:spPr/>
      <dgm:t>
        <a:bodyPr/>
        <a:lstStyle/>
        <a:p>
          <a:r>
            <a:rPr lang="en-CA" sz="1100"/>
            <a:t>Meet with the Sustainable Events Team</a:t>
          </a:r>
        </a:p>
      </dgm:t>
    </dgm:pt>
    <dgm:pt modelId="{204CEBC3-1309-45E3-9B24-C7A63C72A2F4}" type="parTrans" cxnId="{DAC69E3E-0C48-4132-BE77-91191604AB51}">
      <dgm:prSet/>
      <dgm:spPr/>
      <dgm:t>
        <a:bodyPr/>
        <a:lstStyle/>
        <a:p>
          <a:endParaRPr lang="en-CA"/>
        </a:p>
      </dgm:t>
    </dgm:pt>
    <dgm:pt modelId="{0DAEE998-1BE8-4927-AB6A-6665597F10D9}" type="sibTrans" cxnId="{DAC69E3E-0C48-4132-BE77-91191604AB51}">
      <dgm:prSet/>
      <dgm:spPr/>
      <dgm:t>
        <a:bodyPr/>
        <a:lstStyle/>
        <a:p>
          <a:endParaRPr lang="en-CA"/>
        </a:p>
      </dgm:t>
    </dgm:pt>
    <dgm:pt modelId="{DFCF80D7-044F-4E73-8A3B-CBE7FC518913}">
      <dgm:prSet phldrT="[Text]" custT="1"/>
      <dgm:spPr/>
      <dgm:t>
        <a:bodyPr/>
        <a:lstStyle/>
        <a:p>
          <a:r>
            <a:rPr lang="en-CA" sz="1100"/>
            <a:t>Finalize your event score and get your seals!</a:t>
          </a:r>
        </a:p>
      </dgm:t>
    </dgm:pt>
    <dgm:pt modelId="{83017419-3F88-40D6-A004-8CF7F69A5E3F}" type="sibTrans" cxnId="{25D6ECCD-C0E9-43BC-9C58-DB67B6E9E686}">
      <dgm:prSet/>
      <dgm:spPr/>
      <dgm:t>
        <a:bodyPr/>
        <a:lstStyle/>
        <a:p>
          <a:endParaRPr lang="en-CA"/>
        </a:p>
      </dgm:t>
    </dgm:pt>
    <dgm:pt modelId="{AF271541-4982-4781-9E80-7B5EB81E3C35}" type="parTrans" cxnId="{25D6ECCD-C0E9-43BC-9C58-DB67B6E9E686}">
      <dgm:prSet/>
      <dgm:spPr/>
      <dgm:t>
        <a:bodyPr/>
        <a:lstStyle/>
        <a:p>
          <a:endParaRPr lang="en-CA"/>
        </a:p>
      </dgm:t>
    </dgm:pt>
    <dgm:pt modelId="{CC59365E-F8E4-4618-8BC4-7C3830B0F5A8}" type="pres">
      <dgm:prSet presAssocID="{D3F576E9-62ED-431B-9BD1-772366B22BD2}" presName="Name0" presStyleCnt="0">
        <dgm:presLayoutVars>
          <dgm:dir/>
          <dgm:resizeHandles val="exact"/>
        </dgm:presLayoutVars>
      </dgm:prSet>
      <dgm:spPr/>
    </dgm:pt>
    <dgm:pt modelId="{79BE4DBF-5870-49BD-9622-35A934590C07}" type="pres">
      <dgm:prSet presAssocID="{7B3F6A06-D31F-44B8-8416-6C18B8CB5419}" presName="composite" presStyleCnt="0"/>
      <dgm:spPr/>
    </dgm:pt>
    <dgm:pt modelId="{1BB7B30F-39FD-42C6-BF9C-33D5D13101DB}" type="pres">
      <dgm:prSet presAssocID="{7B3F6A06-D31F-44B8-8416-6C18B8CB5419}" presName="bgChev" presStyleLbl="node1" presStyleIdx="0" presStyleCnt="9" custScaleY="218717"/>
      <dgm:spPr/>
    </dgm:pt>
    <dgm:pt modelId="{542AA425-3ADA-4400-9547-F8FD2AEBFB4A}" type="pres">
      <dgm:prSet presAssocID="{7B3F6A06-D31F-44B8-8416-6C18B8CB5419}" presName="txNode" presStyleLbl="fgAcc1" presStyleIdx="0" presStyleCnt="9" custScaleY="211250">
        <dgm:presLayoutVars>
          <dgm:bulletEnabled val="1"/>
        </dgm:presLayoutVars>
      </dgm:prSet>
      <dgm:spPr/>
    </dgm:pt>
    <dgm:pt modelId="{F643974C-5502-46F2-8C27-EE02B275EC2B}" type="pres">
      <dgm:prSet presAssocID="{421E5BD1-4145-4365-9198-046DC9B4AD4C}" presName="compositeSpace" presStyleCnt="0"/>
      <dgm:spPr/>
    </dgm:pt>
    <dgm:pt modelId="{F4038772-48D1-454D-A98C-4FE566FBF3D8}" type="pres">
      <dgm:prSet presAssocID="{CA55AD2D-E2FF-4A8F-A530-5F1AF28743D4}" presName="composite" presStyleCnt="0"/>
      <dgm:spPr/>
    </dgm:pt>
    <dgm:pt modelId="{6761E713-DC6D-450C-8DC5-CC009B2EC161}" type="pres">
      <dgm:prSet presAssocID="{CA55AD2D-E2FF-4A8F-A530-5F1AF28743D4}" presName="bgChev" presStyleLbl="node1" presStyleIdx="1" presStyleCnt="9" custScaleY="218717"/>
      <dgm:spPr/>
    </dgm:pt>
    <dgm:pt modelId="{1BEEE4C2-17CC-41C7-B61E-32CF7E4CC581}" type="pres">
      <dgm:prSet presAssocID="{CA55AD2D-E2FF-4A8F-A530-5F1AF28743D4}" presName="txNode" presStyleLbl="fgAcc1" presStyleIdx="1" presStyleCnt="9" custScaleY="211250">
        <dgm:presLayoutVars>
          <dgm:bulletEnabled val="1"/>
        </dgm:presLayoutVars>
      </dgm:prSet>
      <dgm:spPr/>
    </dgm:pt>
    <dgm:pt modelId="{EC383FC6-7834-42C5-B5F0-A002842AF5E8}" type="pres">
      <dgm:prSet presAssocID="{1C9BCC84-5E13-449D-90F5-94C96503CB8A}" presName="compositeSpace" presStyleCnt="0"/>
      <dgm:spPr/>
    </dgm:pt>
    <dgm:pt modelId="{3A39E090-5A6B-4413-8A32-D17F0D081B47}" type="pres">
      <dgm:prSet presAssocID="{1D5389A6-ED0E-4216-AECF-FFF0916996A1}" presName="composite" presStyleCnt="0"/>
      <dgm:spPr/>
    </dgm:pt>
    <dgm:pt modelId="{D84B9745-BE3E-4989-BC65-BC1A853FDE95}" type="pres">
      <dgm:prSet presAssocID="{1D5389A6-ED0E-4216-AECF-FFF0916996A1}" presName="bgChev" presStyleLbl="node1" presStyleIdx="2" presStyleCnt="9" custScaleY="218717"/>
      <dgm:spPr/>
    </dgm:pt>
    <dgm:pt modelId="{38040513-44F2-469E-BA6C-13635A7E2F32}" type="pres">
      <dgm:prSet presAssocID="{1D5389A6-ED0E-4216-AECF-FFF0916996A1}" presName="txNode" presStyleLbl="fgAcc1" presStyleIdx="2" presStyleCnt="9" custScaleY="211250">
        <dgm:presLayoutVars>
          <dgm:bulletEnabled val="1"/>
        </dgm:presLayoutVars>
      </dgm:prSet>
      <dgm:spPr/>
    </dgm:pt>
    <dgm:pt modelId="{3C6FEBA5-4DDF-4654-9386-1D2CF0403F00}" type="pres">
      <dgm:prSet presAssocID="{68A9DB88-E179-489D-86EA-1743ABB3A0CA}" presName="compositeSpace" presStyleCnt="0"/>
      <dgm:spPr/>
    </dgm:pt>
    <dgm:pt modelId="{5FC4F1CF-1036-4723-BDEC-15223B94B470}" type="pres">
      <dgm:prSet presAssocID="{B0F977D4-F54E-4EA7-ACEF-D0A9BD115F97}" presName="composite" presStyleCnt="0"/>
      <dgm:spPr/>
    </dgm:pt>
    <dgm:pt modelId="{C15ECC9C-88B3-44A3-850E-95AD8CD2AC20}" type="pres">
      <dgm:prSet presAssocID="{B0F977D4-F54E-4EA7-ACEF-D0A9BD115F97}" presName="bgChev" presStyleLbl="node1" presStyleIdx="3" presStyleCnt="9" custScaleY="218717"/>
      <dgm:spPr/>
    </dgm:pt>
    <dgm:pt modelId="{856F58C0-D60E-4866-B251-1B3676F8F9D9}" type="pres">
      <dgm:prSet presAssocID="{B0F977D4-F54E-4EA7-ACEF-D0A9BD115F97}" presName="txNode" presStyleLbl="fgAcc1" presStyleIdx="3" presStyleCnt="9" custScaleY="211250">
        <dgm:presLayoutVars>
          <dgm:bulletEnabled val="1"/>
        </dgm:presLayoutVars>
      </dgm:prSet>
      <dgm:spPr/>
    </dgm:pt>
    <dgm:pt modelId="{60A7521B-3B7C-4752-9435-2B14D75629E8}" type="pres">
      <dgm:prSet presAssocID="{AD339783-324D-472A-B0D2-E03F58C90C0F}" presName="compositeSpace" presStyleCnt="0"/>
      <dgm:spPr/>
    </dgm:pt>
    <dgm:pt modelId="{B8C49D68-F2B0-4A2A-8484-6D1D414363BE}" type="pres">
      <dgm:prSet presAssocID="{5E237F00-FF71-46EB-BCB2-EF0FE45DBD4A}" presName="composite" presStyleCnt="0"/>
      <dgm:spPr/>
    </dgm:pt>
    <dgm:pt modelId="{6955FCE8-B011-46F5-B8E2-FF72AB94CC4D}" type="pres">
      <dgm:prSet presAssocID="{5E237F00-FF71-46EB-BCB2-EF0FE45DBD4A}" presName="bgChev" presStyleLbl="node1" presStyleIdx="4" presStyleCnt="9" custScaleY="223490"/>
      <dgm:spPr/>
    </dgm:pt>
    <dgm:pt modelId="{A44CCE66-54FA-4D4D-8EDD-2CCE2C96C846}" type="pres">
      <dgm:prSet presAssocID="{5E237F00-FF71-46EB-BCB2-EF0FE45DBD4A}" presName="txNode" presStyleLbl="fgAcc1" presStyleIdx="4" presStyleCnt="9" custScaleY="213708">
        <dgm:presLayoutVars>
          <dgm:bulletEnabled val="1"/>
        </dgm:presLayoutVars>
      </dgm:prSet>
      <dgm:spPr/>
    </dgm:pt>
    <dgm:pt modelId="{4EC70C60-776E-4397-B153-DF48731D5A53}" type="pres">
      <dgm:prSet presAssocID="{0DAEE998-1BE8-4927-AB6A-6665597F10D9}" presName="compositeSpace" presStyleCnt="0"/>
      <dgm:spPr/>
    </dgm:pt>
    <dgm:pt modelId="{D0AD7E26-A6BB-4136-B9B1-E91400AE0465}" type="pres">
      <dgm:prSet presAssocID="{DFCF80D7-044F-4E73-8A3B-CBE7FC518913}" presName="composite" presStyleCnt="0"/>
      <dgm:spPr/>
    </dgm:pt>
    <dgm:pt modelId="{FA337CF6-AB94-48AF-9322-655C35789086}" type="pres">
      <dgm:prSet presAssocID="{DFCF80D7-044F-4E73-8A3B-CBE7FC518913}" presName="bgChev" presStyleLbl="node1" presStyleIdx="5" presStyleCnt="9" custScaleY="218717"/>
      <dgm:spPr/>
    </dgm:pt>
    <dgm:pt modelId="{21D79EB1-F72C-4F25-BA9E-4BC433E2F4BC}" type="pres">
      <dgm:prSet presAssocID="{DFCF80D7-044F-4E73-8A3B-CBE7FC518913}" presName="txNode" presStyleLbl="fgAcc1" presStyleIdx="5" presStyleCnt="9" custScaleY="211250">
        <dgm:presLayoutVars>
          <dgm:bulletEnabled val="1"/>
        </dgm:presLayoutVars>
      </dgm:prSet>
      <dgm:spPr/>
    </dgm:pt>
    <dgm:pt modelId="{FEF8BAEB-80A1-42F2-AB04-D2EC84402715}" type="pres">
      <dgm:prSet presAssocID="{83017419-3F88-40D6-A004-8CF7F69A5E3F}" presName="compositeSpace" presStyleCnt="0"/>
      <dgm:spPr/>
    </dgm:pt>
    <dgm:pt modelId="{E1308817-522D-4E9E-9898-D7D28EFFBACD}" type="pres">
      <dgm:prSet presAssocID="{EA5AA152-92AF-4952-AE16-7EFBA0977244}" presName="composite" presStyleCnt="0"/>
      <dgm:spPr/>
    </dgm:pt>
    <dgm:pt modelId="{40493BEE-FAEC-4656-AA93-B471054C2671}" type="pres">
      <dgm:prSet presAssocID="{EA5AA152-92AF-4952-AE16-7EFBA0977244}" presName="bgChev" presStyleLbl="node1" presStyleIdx="6" presStyleCnt="9" custScaleY="218717"/>
      <dgm:spPr/>
    </dgm:pt>
    <dgm:pt modelId="{79B2AEDD-AB7E-421D-95F4-79896E1088A7}" type="pres">
      <dgm:prSet presAssocID="{EA5AA152-92AF-4952-AE16-7EFBA0977244}" presName="txNode" presStyleLbl="fgAcc1" presStyleIdx="6" presStyleCnt="9" custScaleY="211250">
        <dgm:presLayoutVars>
          <dgm:bulletEnabled val="1"/>
        </dgm:presLayoutVars>
      </dgm:prSet>
      <dgm:spPr/>
    </dgm:pt>
    <dgm:pt modelId="{6131D522-D5D5-44B8-80C0-AC3876C822A5}" type="pres">
      <dgm:prSet presAssocID="{0154ACCD-D8F5-4631-AC08-7E54926AF5FB}" presName="compositeSpace" presStyleCnt="0"/>
      <dgm:spPr/>
    </dgm:pt>
    <dgm:pt modelId="{9F1B9F07-8F79-4F83-B74F-1EE5EDBB5E5E}" type="pres">
      <dgm:prSet presAssocID="{14BC7B79-16C3-43CD-8486-83D5F455F029}" presName="composite" presStyleCnt="0"/>
      <dgm:spPr/>
    </dgm:pt>
    <dgm:pt modelId="{32D12075-1A78-467B-B399-406A38AD2351}" type="pres">
      <dgm:prSet presAssocID="{14BC7B79-16C3-43CD-8486-83D5F455F029}" presName="bgChev" presStyleLbl="node1" presStyleIdx="7" presStyleCnt="9" custScaleY="218717"/>
      <dgm:spPr/>
    </dgm:pt>
    <dgm:pt modelId="{75426AA1-3AEA-4323-9106-323EA2BF3912}" type="pres">
      <dgm:prSet presAssocID="{14BC7B79-16C3-43CD-8486-83D5F455F029}" presName="txNode" presStyleLbl="fgAcc1" presStyleIdx="7" presStyleCnt="9" custScaleY="211250">
        <dgm:presLayoutVars>
          <dgm:bulletEnabled val="1"/>
        </dgm:presLayoutVars>
      </dgm:prSet>
      <dgm:spPr/>
    </dgm:pt>
    <dgm:pt modelId="{95AC9962-0D3C-440C-8B07-D129359E951E}" type="pres">
      <dgm:prSet presAssocID="{CA17A7E5-E1C8-47AE-B488-09C6424C75D0}" presName="compositeSpace" presStyleCnt="0"/>
      <dgm:spPr/>
    </dgm:pt>
    <dgm:pt modelId="{D4809ED6-14B4-4C59-AAA2-3749AEF83C89}" type="pres">
      <dgm:prSet presAssocID="{ABE62F11-B21F-4240-BC96-B2C146E67600}" presName="composite" presStyleCnt="0"/>
      <dgm:spPr/>
    </dgm:pt>
    <dgm:pt modelId="{4872A20B-667B-4446-AEFB-CF120B7E2AA9}" type="pres">
      <dgm:prSet presAssocID="{ABE62F11-B21F-4240-BC96-B2C146E67600}" presName="bgChev" presStyleLbl="node1" presStyleIdx="8" presStyleCnt="9" custScaleY="218717"/>
      <dgm:spPr/>
    </dgm:pt>
    <dgm:pt modelId="{A96A5244-DA51-4F2F-A98C-2EE001FCE8FE}" type="pres">
      <dgm:prSet presAssocID="{ABE62F11-B21F-4240-BC96-B2C146E67600}" presName="txNode" presStyleLbl="fgAcc1" presStyleIdx="8" presStyleCnt="9" custScaleY="211250">
        <dgm:presLayoutVars>
          <dgm:bulletEnabled val="1"/>
        </dgm:presLayoutVars>
      </dgm:prSet>
      <dgm:spPr/>
    </dgm:pt>
  </dgm:ptLst>
  <dgm:cxnLst>
    <dgm:cxn modelId="{62618F09-1B93-446F-970A-832CDF9A076B}" srcId="{D3F576E9-62ED-431B-9BD1-772366B22BD2}" destId="{1D5389A6-ED0E-4216-AECF-FFF0916996A1}" srcOrd="2" destOrd="0" parTransId="{D79F8528-2CCE-45F7-BD71-9E0A5543DA1A}" sibTransId="{68A9DB88-E179-489D-86EA-1743ABB3A0CA}"/>
    <dgm:cxn modelId="{0F31F20E-9151-419B-9A4E-C8C66A108724}" srcId="{D3F576E9-62ED-431B-9BD1-772366B22BD2}" destId="{B0F977D4-F54E-4EA7-ACEF-D0A9BD115F97}" srcOrd="3" destOrd="0" parTransId="{3848F820-1E00-4DF7-B212-4C958847FE16}" sibTransId="{AD339783-324D-472A-B0D2-E03F58C90C0F}"/>
    <dgm:cxn modelId="{7C976C17-F5C8-4CB8-AE38-E2E4BFEF7F3F}" srcId="{D3F576E9-62ED-431B-9BD1-772366B22BD2}" destId="{CA55AD2D-E2FF-4A8F-A530-5F1AF28743D4}" srcOrd="1" destOrd="0" parTransId="{19220370-96E2-4939-BCEA-7FD66B410F2E}" sibTransId="{1C9BCC84-5E13-449D-90F5-94C96503CB8A}"/>
    <dgm:cxn modelId="{19EA0F1A-58E6-4648-839E-D2587B0D968F}" type="presOf" srcId="{ABE62F11-B21F-4240-BC96-B2C146E67600}" destId="{A96A5244-DA51-4F2F-A98C-2EE001FCE8FE}" srcOrd="0" destOrd="0" presId="urn:microsoft.com/office/officeart/2005/8/layout/chevronAccent+Icon"/>
    <dgm:cxn modelId="{4FEC6C1C-9CEB-47D1-BC03-984FF8EEA75B}" srcId="{D3F576E9-62ED-431B-9BD1-772366B22BD2}" destId="{14BC7B79-16C3-43CD-8486-83D5F455F029}" srcOrd="7" destOrd="0" parTransId="{AFCD94D1-9EAE-4120-8C75-FBB9F5DD5ED9}" sibTransId="{CA17A7E5-E1C8-47AE-B488-09C6424C75D0}"/>
    <dgm:cxn modelId="{4DBB3232-327B-4E50-B3A8-91F024264113}" type="presOf" srcId="{DFCF80D7-044F-4E73-8A3B-CBE7FC518913}" destId="{21D79EB1-F72C-4F25-BA9E-4BC433E2F4BC}" srcOrd="0" destOrd="0" presId="urn:microsoft.com/office/officeart/2005/8/layout/chevronAccent+Icon"/>
    <dgm:cxn modelId="{0D901933-F44C-43AF-B1C6-5E0855D5E5CE}" type="presOf" srcId="{14BC7B79-16C3-43CD-8486-83D5F455F029}" destId="{75426AA1-3AEA-4323-9106-323EA2BF3912}" srcOrd="0" destOrd="0" presId="urn:microsoft.com/office/officeart/2005/8/layout/chevronAccent+Icon"/>
    <dgm:cxn modelId="{6B6A6D35-B031-4BFE-AA08-30090D689818}" type="presOf" srcId="{D3F576E9-62ED-431B-9BD1-772366B22BD2}" destId="{CC59365E-F8E4-4618-8BC4-7C3830B0F5A8}" srcOrd="0" destOrd="0" presId="urn:microsoft.com/office/officeart/2005/8/layout/chevronAccent+Icon"/>
    <dgm:cxn modelId="{DAC69E3E-0C48-4132-BE77-91191604AB51}" srcId="{D3F576E9-62ED-431B-9BD1-772366B22BD2}" destId="{5E237F00-FF71-46EB-BCB2-EF0FE45DBD4A}" srcOrd="4" destOrd="0" parTransId="{204CEBC3-1309-45E3-9B24-C7A63C72A2F4}" sibTransId="{0DAEE998-1BE8-4927-AB6A-6665597F10D9}"/>
    <dgm:cxn modelId="{8542D36D-E9A9-45A3-A26C-6DD2FBF1014B}" type="presOf" srcId="{7B3F6A06-D31F-44B8-8416-6C18B8CB5419}" destId="{542AA425-3ADA-4400-9547-F8FD2AEBFB4A}" srcOrd="0" destOrd="0" presId="urn:microsoft.com/office/officeart/2005/8/layout/chevronAccent+Icon"/>
    <dgm:cxn modelId="{69C1374E-46DA-4BE1-9A4F-20B324A5A91C}" srcId="{D3F576E9-62ED-431B-9BD1-772366B22BD2}" destId="{EA5AA152-92AF-4952-AE16-7EFBA0977244}" srcOrd="6" destOrd="0" parTransId="{56703672-9392-4DC7-999B-7128DC9D2525}" sibTransId="{0154ACCD-D8F5-4631-AC08-7E54926AF5FB}"/>
    <dgm:cxn modelId="{F2170B7C-D25D-4A4B-BA75-2F913B51C35D}" srcId="{D3F576E9-62ED-431B-9BD1-772366B22BD2}" destId="{7B3F6A06-D31F-44B8-8416-6C18B8CB5419}" srcOrd="0" destOrd="0" parTransId="{D0C3FA8E-4880-4CAA-843C-11426CA9D47C}" sibTransId="{421E5BD1-4145-4365-9198-046DC9B4AD4C}"/>
    <dgm:cxn modelId="{69A7ED94-5169-4226-A071-7FFD444710AE}" type="presOf" srcId="{EA5AA152-92AF-4952-AE16-7EFBA0977244}" destId="{79B2AEDD-AB7E-421D-95F4-79896E1088A7}" srcOrd="0" destOrd="0" presId="urn:microsoft.com/office/officeart/2005/8/layout/chevronAccent+Icon"/>
    <dgm:cxn modelId="{EA799EAC-8F7F-499D-8C47-C71C9E94CDA5}" type="presOf" srcId="{CA55AD2D-E2FF-4A8F-A530-5F1AF28743D4}" destId="{1BEEE4C2-17CC-41C7-B61E-32CF7E4CC581}" srcOrd="0" destOrd="0" presId="urn:microsoft.com/office/officeart/2005/8/layout/chevronAccent+Icon"/>
    <dgm:cxn modelId="{25D6ECCD-C0E9-43BC-9C58-DB67B6E9E686}" srcId="{D3F576E9-62ED-431B-9BD1-772366B22BD2}" destId="{DFCF80D7-044F-4E73-8A3B-CBE7FC518913}" srcOrd="5" destOrd="0" parTransId="{AF271541-4982-4781-9E80-7B5EB81E3C35}" sibTransId="{83017419-3F88-40D6-A004-8CF7F69A5E3F}"/>
    <dgm:cxn modelId="{76D4FCCF-F96D-4E33-B600-B34C2D58C770}" type="presOf" srcId="{B0F977D4-F54E-4EA7-ACEF-D0A9BD115F97}" destId="{856F58C0-D60E-4866-B251-1B3676F8F9D9}" srcOrd="0" destOrd="0" presId="urn:microsoft.com/office/officeart/2005/8/layout/chevronAccent+Icon"/>
    <dgm:cxn modelId="{BF370BEE-D683-45CE-A62C-856893CC3AF3}" srcId="{D3F576E9-62ED-431B-9BD1-772366B22BD2}" destId="{ABE62F11-B21F-4240-BC96-B2C146E67600}" srcOrd="8" destOrd="0" parTransId="{7CFB38D2-097F-4B08-A3AE-CA1FB8B47FF0}" sibTransId="{037F438E-4F69-4C6A-BC1D-0D964A003CA2}"/>
    <dgm:cxn modelId="{9FFEE2F0-9AE8-4E57-8C6A-0B4FCC5B5491}" type="presOf" srcId="{5E237F00-FF71-46EB-BCB2-EF0FE45DBD4A}" destId="{A44CCE66-54FA-4D4D-8EDD-2CCE2C96C846}" srcOrd="0" destOrd="0" presId="urn:microsoft.com/office/officeart/2005/8/layout/chevronAccent+Icon"/>
    <dgm:cxn modelId="{714455FC-75F4-4867-8675-DD7F98EBCAB1}" type="presOf" srcId="{1D5389A6-ED0E-4216-AECF-FFF0916996A1}" destId="{38040513-44F2-469E-BA6C-13635A7E2F32}" srcOrd="0" destOrd="0" presId="urn:microsoft.com/office/officeart/2005/8/layout/chevronAccent+Icon"/>
    <dgm:cxn modelId="{202E4FC9-E4A8-4830-B24C-2FCA40EC595B}" type="presParOf" srcId="{CC59365E-F8E4-4618-8BC4-7C3830B0F5A8}" destId="{79BE4DBF-5870-49BD-9622-35A934590C07}" srcOrd="0" destOrd="0" presId="urn:microsoft.com/office/officeart/2005/8/layout/chevronAccent+Icon"/>
    <dgm:cxn modelId="{B07EF4D0-3C9C-4146-BA9D-F15CC7E61C4D}" type="presParOf" srcId="{79BE4DBF-5870-49BD-9622-35A934590C07}" destId="{1BB7B30F-39FD-42C6-BF9C-33D5D13101DB}" srcOrd="0" destOrd="0" presId="urn:microsoft.com/office/officeart/2005/8/layout/chevronAccent+Icon"/>
    <dgm:cxn modelId="{1E89B643-68F5-4596-A628-E29E8171E8D3}" type="presParOf" srcId="{79BE4DBF-5870-49BD-9622-35A934590C07}" destId="{542AA425-3ADA-4400-9547-F8FD2AEBFB4A}" srcOrd="1" destOrd="0" presId="urn:microsoft.com/office/officeart/2005/8/layout/chevronAccent+Icon"/>
    <dgm:cxn modelId="{568BFAF7-AFD6-460E-9E85-F5301A7B22CA}" type="presParOf" srcId="{CC59365E-F8E4-4618-8BC4-7C3830B0F5A8}" destId="{F643974C-5502-46F2-8C27-EE02B275EC2B}" srcOrd="1" destOrd="0" presId="urn:microsoft.com/office/officeart/2005/8/layout/chevronAccent+Icon"/>
    <dgm:cxn modelId="{5DDFC84F-132E-41F7-A2AC-A1D88F05458E}" type="presParOf" srcId="{CC59365E-F8E4-4618-8BC4-7C3830B0F5A8}" destId="{F4038772-48D1-454D-A98C-4FE566FBF3D8}" srcOrd="2" destOrd="0" presId="urn:microsoft.com/office/officeart/2005/8/layout/chevronAccent+Icon"/>
    <dgm:cxn modelId="{61FBDBF1-5BF1-4993-BD33-DC7D31FFE397}" type="presParOf" srcId="{F4038772-48D1-454D-A98C-4FE566FBF3D8}" destId="{6761E713-DC6D-450C-8DC5-CC009B2EC161}" srcOrd="0" destOrd="0" presId="urn:microsoft.com/office/officeart/2005/8/layout/chevronAccent+Icon"/>
    <dgm:cxn modelId="{0F7135D8-B367-4101-8EAA-5349E007185C}" type="presParOf" srcId="{F4038772-48D1-454D-A98C-4FE566FBF3D8}" destId="{1BEEE4C2-17CC-41C7-B61E-32CF7E4CC581}" srcOrd="1" destOrd="0" presId="urn:microsoft.com/office/officeart/2005/8/layout/chevronAccent+Icon"/>
    <dgm:cxn modelId="{578E333F-F837-428D-85A9-9A31DD41469D}" type="presParOf" srcId="{CC59365E-F8E4-4618-8BC4-7C3830B0F5A8}" destId="{EC383FC6-7834-42C5-B5F0-A002842AF5E8}" srcOrd="3" destOrd="0" presId="urn:microsoft.com/office/officeart/2005/8/layout/chevronAccent+Icon"/>
    <dgm:cxn modelId="{901CDF48-1898-4E82-838A-99BF82377A92}" type="presParOf" srcId="{CC59365E-F8E4-4618-8BC4-7C3830B0F5A8}" destId="{3A39E090-5A6B-4413-8A32-D17F0D081B47}" srcOrd="4" destOrd="0" presId="urn:microsoft.com/office/officeart/2005/8/layout/chevronAccent+Icon"/>
    <dgm:cxn modelId="{C10DDE56-B69C-4FCF-BC43-C2E790C63D34}" type="presParOf" srcId="{3A39E090-5A6B-4413-8A32-D17F0D081B47}" destId="{D84B9745-BE3E-4989-BC65-BC1A853FDE95}" srcOrd="0" destOrd="0" presId="urn:microsoft.com/office/officeart/2005/8/layout/chevronAccent+Icon"/>
    <dgm:cxn modelId="{B8C56CA1-BEE8-43A8-8F13-CFD15DDE16A3}" type="presParOf" srcId="{3A39E090-5A6B-4413-8A32-D17F0D081B47}" destId="{38040513-44F2-469E-BA6C-13635A7E2F32}" srcOrd="1" destOrd="0" presId="urn:microsoft.com/office/officeart/2005/8/layout/chevronAccent+Icon"/>
    <dgm:cxn modelId="{825BE35F-DF0B-48B9-B075-21AADE14EC2E}" type="presParOf" srcId="{CC59365E-F8E4-4618-8BC4-7C3830B0F5A8}" destId="{3C6FEBA5-4DDF-4654-9386-1D2CF0403F00}" srcOrd="5" destOrd="0" presId="urn:microsoft.com/office/officeart/2005/8/layout/chevronAccent+Icon"/>
    <dgm:cxn modelId="{8DDFCC14-CA00-433C-8288-A2BB3B71C2A7}" type="presParOf" srcId="{CC59365E-F8E4-4618-8BC4-7C3830B0F5A8}" destId="{5FC4F1CF-1036-4723-BDEC-15223B94B470}" srcOrd="6" destOrd="0" presId="urn:microsoft.com/office/officeart/2005/8/layout/chevronAccent+Icon"/>
    <dgm:cxn modelId="{1E8E9D9B-AA79-4556-9E55-768BD8652B20}" type="presParOf" srcId="{5FC4F1CF-1036-4723-BDEC-15223B94B470}" destId="{C15ECC9C-88B3-44A3-850E-95AD8CD2AC20}" srcOrd="0" destOrd="0" presId="urn:microsoft.com/office/officeart/2005/8/layout/chevronAccent+Icon"/>
    <dgm:cxn modelId="{E8D3EE6E-6D06-40F6-9643-F858C1654ED7}" type="presParOf" srcId="{5FC4F1CF-1036-4723-BDEC-15223B94B470}" destId="{856F58C0-D60E-4866-B251-1B3676F8F9D9}" srcOrd="1" destOrd="0" presId="urn:microsoft.com/office/officeart/2005/8/layout/chevronAccent+Icon"/>
    <dgm:cxn modelId="{19392B11-549E-48F8-95EE-3C4FCE0DD9B8}" type="presParOf" srcId="{CC59365E-F8E4-4618-8BC4-7C3830B0F5A8}" destId="{60A7521B-3B7C-4752-9435-2B14D75629E8}" srcOrd="7" destOrd="0" presId="urn:microsoft.com/office/officeart/2005/8/layout/chevronAccent+Icon"/>
    <dgm:cxn modelId="{6CCB7540-F1DA-4131-BBF4-507EF141E7C7}" type="presParOf" srcId="{CC59365E-F8E4-4618-8BC4-7C3830B0F5A8}" destId="{B8C49D68-F2B0-4A2A-8484-6D1D414363BE}" srcOrd="8" destOrd="0" presId="urn:microsoft.com/office/officeart/2005/8/layout/chevronAccent+Icon"/>
    <dgm:cxn modelId="{E930A2E7-4FB1-49A2-9BFB-9B6C9181BC67}" type="presParOf" srcId="{B8C49D68-F2B0-4A2A-8484-6D1D414363BE}" destId="{6955FCE8-B011-46F5-B8E2-FF72AB94CC4D}" srcOrd="0" destOrd="0" presId="urn:microsoft.com/office/officeart/2005/8/layout/chevronAccent+Icon"/>
    <dgm:cxn modelId="{7675EBF9-A07A-4DE5-8672-6C465EE7E659}" type="presParOf" srcId="{B8C49D68-F2B0-4A2A-8484-6D1D414363BE}" destId="{A44CCE66-54FA-4D4D-8EDD-2CCE2C96C846}" srcOrd="1" destOrd="0" presId="urn:microsoft.com/office/officeart/2005/8/layout/chevronAccent+Icon"/>
    <dgm:cxn modelId="{ED58BB0E-6E3E-4BF6-BD07-A97C58757D3F}" type="presParOf" srcId="{CC59365E-F8E4-4618-8BC4-7C3830B0F5A8}" destId="{4EC70C60-776E-4397-B153-DF48731D5A53}" srcOrd="9" destOrd="0" presId="urn:microsoft.com/office/officeart/2005/8/layout/chevronAccent+Icon"/>
    <dgm:cxn modelId="{5807C3BD-7FB1-43D8-863F-9C657A23EB1C}" type="presParOf" srcId="{CC59365E-F8E4-4618-8BC4-7C3830B0F5A8}" destId="{D0AD7E26-A6BB-4136-B9B1-E91400AE0465}" srcOrd="10" destOrd="0" presId="urn:microsoft.com/office/officeart/2005/8/layout/chevronAccent+Icon"/>
    <dgm:cxn modelId="{AEE8CFDF-1219-4D9C-9C7A-27F855209C92}" type="presParOf" srcId="{D0AD7E26-A6BB-4136-B9B1-E91400AE0465}" destId="{FA337CF6-AB94-48AF-9322-655C35789086}" srcOrd="0" destOrd="0" presId="urn:microsoft.com/office/officeart/2005/8/layout/chevronAccent+Icon"/>
    <dgm:cxn modelId="{5A0D3CB8-1B95-4E92-8824-396CAF0E97D2}" type="presParOf" srcId="{D0AD7E26-A6BB-4136-B9B1-E91400AE0465}" destId="{21D79EB1-F72C-4F25-BA9E-4BC433E2F4BC}" srcOrd="1" destOrd="0" presId="urn:microsoft.com/office/officeart/2005/8/layout/chevronAccent+Icon"/>
    <dgm:cxn modelId="{4AC597F8-D2A9-413A-81F3-84463DEA03F8}" type="presParOf" srcId="{CC59365E-F8E4-4618-8BC4-7C3830B0F5A8}" destId="{FEF8BAEB-80A1-42F2-AB04-D2EC84402715}" srcOrd="11" destOrd="0" presId="urn:microsoft.com/office/officeart/2005/8/layout/chevronAccent+Icon"/>
    <dgm:cxn modelId="{904F2E2E-7A95-4583-B7E0-25E2D5623D6A}" type="presParOf" srcId="{CC59365E-F8E4-4618-8BC4-7C3830B0F5A8}" destId="{E1308817-522D-4E9E-9898-D7D28EFFBACD}" srcOrd="12" destOrd="0" presId="urn:microsoft.com/office/officeart/2005/8/layout/chevronAccent+Icon"/>
    <dgm:cxn modelId="{C68C96E4-51C6-46AF-B5BB-A13E562CDF6B}" type="presParOf" srcId="{E1308817-522D-4E9E-9898-D7D28EFFBACD}" destId="{40493BEE-FAEC-4656-AA93-B471054C2671}" srcOrd="0" destOrd="0" presId="urn:microsoft.com/office/officeart/2005/8/layout/chevronAccent+Icon"/>
    <dgm:cxn modelId="{024BD049-B46A-42D2-983A-407018C8604F}" type="presParOf" srcId="{E1308817-522D-4E9E-9898-D7D28EFFBACD}" destId="{79B2AEDD-AB7E-421D-95F4-79896E1088A7}" srcOrd="1" destOrd="0" presId="urn:microsoft.com/office/officeart/2005/8/layout/chevronAccent+Icon"/>
    <dgm:cxn modelId="{E64CADA4-3C58-43D7-9F72-035DED2F4BF7}" type="presParOf" srcId="{CC59365E-F8E4-4618-8BC4-7C3830B0F5A8}" destId="{6131D522-D5D5-44B8-80C0-AC3876C822A5}" srcOrd="13" destOrd="0" presId="urn:microsoft.com/office/officeart/2005/8/layout/chevronAccent+Icon"/>
    <dgm:cxn modelId="{996E1DD5-560C-471E-A729-47AB78B83DA1}" type="presParOf" srcId="{CC59365E-F8E4-4618-8BC4-7C3830B0F5A8}" destId="{9F1B9F07-8F79-4F83-B74F-1EE5EDBB5E5E}" srcOrd="14" destOrd="0" presId="urn:microsoft.com/office/officeart/2005/8/layout/chevronAccent+Icon"/>
    <dgm:cxn modelId="{AA9B5B34-B53E-4B9B-8048-BEAADD102D1C}" type="presParOf" srcId="{9F1B9F07-8F79-4F83-B74F-1EE5EDBB5E5E}" destId="{32D12075-1A78-467B-B399-406A38AD2351}" srcOrd="0" destOrd="0" presId="urn:microsoft.com/office/officeart/2005/8/layout/chevronAccent+Icon"/>
    <dgm:cxn modelId="{CF9DA1F4-717B-42C2-98DB-1906240D645D}" type="presParOf" srcId="{9F1B9F07-8F79-4F83-B74F-1EE5EDBB5E5E}" destId="{75426AA1-3AEA-4323-9106-323EA2BF3912}" srcOrd="1" destOrd="0" presId="urn:microsoft.com/office/officeart/2005/8/layout/chevronAccent+Icon"/>
    <dgm:cxn modelId="{CA399FA3-AC99-4887-A163-7B82F76260C1}" type="presParOf" srcId="{CC59365E-F8E4-4618-8BC4-7C3830B0F5A8}" destId="{95AC9962-0D3C-440C-8B07-D129359E951E}" srcOrd="15" destOrd="0" presId="urn:microsoft.com/office/officeart/2005/8/layout/chevronAccent+Icon"/>
    <dgm:cxn modelId="{01DF31EC-7BBE-49B7-AF0C-50FEA409BC31}" type="presParOf" srcId="{CC59365E-F8E4-4618-8BC4-7C3830B0F5A8}" destId="{D4809ED6-14B4-4C59-AAA2-3749AEF83C89}" srcOrd="16" destOrd="0" presId="urn:microsoft.com/office/officeart/2005/8/layout/chevronAccent+Icon"/>
    <dgm:cxn modelId="{006A8AF1-E38D-45F5-B698-306CF046B79B}" type="presParOf" srcId="{D4809ED6-14B4-4C59-AAA2-3749AEF83C89}" destId="{4872A20B-667B-4446-AEFB-CF120B7E2AA9}" srcOrd="0" destOrd="0" presId="urn:microsoft.com/office/officeart/2005/8/layout/chevronAccent+Icon"/>
    <dgm:cxn modelId="{351C451E-53DA-4F8B-810E-C2C4FC044E47}" type="presParOf" srcId="{D4809ED6-14B4-4C59-AAA2-3749AEF83C89}" destId="{A96A5244-DA51-4F2F-A98C-2EE001FCE8FE}" srcOrd="1" destOrd="0" presId="urn:microsoft.com/office/officeart/2005/8/layout/chevronAccent+Icon"/>
  </dgm:cxnLst>
  <dgm:bg/>
  <dgm:whole/>
  <dgm:extLst>
    <a:ext uri="http://schemas.microsoft.com/office/drawing/2008/diagram">
      <dsp:dataModelExt xmlns:dsp="http://schemas.microsoft.com/office/drawing/2008/diagram" relId="rId5" minVer="http://schemas.openxmlformats.org/drawingml/2006/diagram"/>
    </a:ext>
    <a:ext uri="{C62137D5-CB1D-491B-B009-E17868A290BF}">
      <dgm14:recolorImg xmlns:dgm14="http://schemas.microsoft.com/office/drawing/2010/diagram" val="1"/>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BB7B30F-39FD-42C6-BF9C-33D5D13101DB}">
      <dsp:nvSpPr>
        <dsp:cNvPr id="0" name=""/>
        <dsp:cNvSpPr/>
      </dsp:nvSpPr>
      <dsp:spPr>
        <a:xfrm>
          <a:off x="786" y="302786"/>
          <a:ext cx="1155981" cy="975934"/>
        </a:xfrm>
        <a:prstGeom prst="chevron">
          <a:avLst>
            <a:gd name="adj" fmla="val 40000"/>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542AA425-3ADA-4400-9547-F8FD2AEBFB4A}">
      <dsp:nvSpPr>
        <dsp:cNvPr id="0" name=""/>
        <dsp:cNvSpPr/>
      </dsp:nvSpPr>
      <dsp:spPr>
        <a:xfrm>
          <a:off x="309048" y="430997"/>
          <a:ext cx="976162" cy="942616"/>
        </a:xfrm>
        <a:prstGeom prst="roundRect">
          <a:avLst>
            <a:gd name="adj" fmla="val 10000"/>
          </a:avLst>
        </a:prstGeom>
        <a:solidFill>
          <a:schemeClr val="lt2">
            <a:alpha val="90000"/>
            <a:hueOff val="0"/>
            <a:satOff val="0"/>
            <a:lumOff val="0"/>
            <a:alphaOff val="0"/>
          </a:schemeClr>
        </a:solidFill>
        <a:ln w="12700" cap="flat" cmpd="sng" algn="ctr">
          <a:solidFill>
            <a:schemeClr val="dk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CA" sz="1100" kern="1200"/>
            <a:t>Fill out the certification checklist</a:t>
          </a:r>
        </a:p>
      </dsp:txBody>
      <dsp:txXfrm>
        <a:off x="336656" y="458605"/>
        <a:ext cx="920946" cy="887400"/>
      </dsp:txXfrm>
    </dsp:sp>
    <dsp:sp modelId="{6761E713-DC6D-450C-8DC5-CC009B2EC161}">
      <dsp:nvSpPr>
        <dsp:cNvPr id="0" name=""/>
        <dsp:cNvSpPr/>
      </dsp:nvSpPr>
      <dsp:spPr>
        <a:xfrm>
          <a:off x="1321174" y="302786"/>
          <a:ext cx="1155981" cy="975934"/>
        </a:xfrm>
        <a:prstGeom prst="chevron">
          <a:avLst>
            <a:gd name="adj" fmla="val 40000"/>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1BEEE4C2-17CC-41C7-B61E-32CF7E4CC581}">
      <dsp:nvSpPr>
        <dsp:cNvPr id="0" name=""/>
        <dsp:cNvSpPr/>
      </dsp:nvSpPr>
      <dsp:spPr>
        <a:xfrm>
          <a:off x="1629436" y="430997"/>
          <a:ext cx="976162" cy="942616"/>
        </a:xfrm>
        <a:prstGeom prst="roundRect">
          <a:avLst>
            <a:gd name="adj" fmla="val 10000"/>
          </a:avLst>
        </a:prstGeom>
        <a:solidFill>
          <a:schemeClr val="lt2">
            <a:alpha val="90000"/>
            <a:hueOff val="0"/>
            <a:satOff val="0"/>
            <a:lumOff val="0"/>
            <a:alphaOff val="0"/>
          </a:schemeClr>
        </a:solidFill>
        <a:ln w="12700" cap="flat" cmpd="sng" algn="ctr">
          <a:solidFill>
            <a:schemeClr val="dk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CA" sz="1100" kern="1200"/>
            <a:t>Read the resources in your checklist</a:t>
          </a:r>
        </a:p>
      </dsp:txBody>
      <dsp:txXfrm>
        <a:off x="1657044" y="458605"/>
        <a:ext cx="920946" cy="887400"/>
      </dsp:txXfrm>
    </dsp:sp>
    <dsp:sp modelId="{D84B9745-BE3E-4989-BC65-BC1A853FDE95}">
      <dsp:nvSpPr>
        <dsp:cNvPr id="0" name=""/>
        <dsp:cNvSpPr/>
      </dsp:nvSpPr>
      <dsp:spPr>
        <a:xfrm>
          <a:off x="2641562" y="302786"/>
          <a:ext cx="1155981" cy="975934"/>
        </a:xfrm>
        <a:prstGeom prst="chevron">
          <a:avLst>
            <a:gd name="adj" fmla="val 40000"/>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38040513-44F2-469E-BA6C-13635A7E2F32}">
      <dsp:nvSpPr>
        <dsp:cNvPr id="0" name=""/>
        <dsp:cNvSpPr/>
      </dsp:nvSpPr>
      <dsp:spPr>
        <a:xfrm>
          <a:off x="2949824" y="430997"/>
          <a:ext cx="976162" cy="942616"/>
        </a:xfrm>
        <a:prstGeom prst="roundRect">
          <a:avLst>
            <a:gd name="adj" fmla="val 10000"/>
          </a:avLst>
        </a:prstGeom>
        <a:solidFill>
          <a:schemeClr val="lt2">
            <a:alpha val="90000"/>
            <a:hueOff val="0"/>
            <a:satOff val="0"/>
            <a:lumOff val="0"/>
            <a:alphaOff val="0"/>
          </a:schemeClr>
        </a:solidFill>
        <a:ln w="12700" cap="flat" cmpd="sng" algn="ctr">
          <a:solidFill>
            <a:schemeClr val="dk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CA" sz="1100" kern="1200"/>
            <a:t>Optional: calculate your estimated travel emissions</a:t>
          </a:r>
        </a:p>
      </dsp:txBody>
      <dsp:txXfrm>
        <a:off x="2977432" y="458605"/>
        <a:ext cx="920946" cy="887400"/>
      </dsp:txXfrm>
    </dsp:sp>
    <dsp:sp modelId="{C15ECC9C-88B3-44A3-850E-95AD8CD2AC20}">
      <dsp:nvSpPr>
        <dsp:cNvPr id="0" name=""/>
        <dsp:cNvSpPr/>
      </dsp:nvSpPr>
      <dsp:spPr>
        <a:xfrm>
          <a:off x="3961950" y="302786"/>
          <a:ext cx="1155981" cy="975934"/>
        </a:xfrm>
        <a:prstGeom prst="chevron">
          <a:avLst>
            <a:gd name="adj" fmla="val 40000"/>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856F58C0-D60E-4866-B251-1B3676F8F9D9}">
      <dsp:nvSpPr>
        <dsp:cNvPr id="0" name=""/>
        <dsp:cNvSpPr/>
      </dsp:nvSpPr>
      <dsp:spPr>
        <a:xfrm>
          <a:off x="4270211" y="430997"/>
          <a:ext cx="976162" cy="942616"/>
        </a:xfrm>
        <a:prstGeom prst="roundRect">
          <a:avLst>
            <a:gd name="adj" fmla="val 10000"/>
          </a:avLst>
        </a:prstGeom>
        <a:solidFill>
          <a:schemeClr val="lt2">
            <a:alpha val="90000"/>
            <a:hueOff val="0"/>
            <a:satOff val="0"/>
            <a:lumOff val="0"/>
            <a:alphaOff val="0"/>
          </a:schemeClr>
        </a:solidFill>
        <a:ln w="12700" cap="flat" cmpd="sng" algn="ctr">
          <a:solidFill>
            <a:schemeClr val="dk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CA" sz="1100" kern="1200"/>
            <a:t>Email checklist to us</a:t>
          </a:r>
        </a:p>
      </dsp:txBody>
      <dsp:txXfrm>
        <a:off x="4297819" y="458605"/>
        <a:ext cx="920946" cy="887400"/>
      </dsp:txXfrm>
    </dsp:sp>
    <dsp:sp modelId="{6955FCE8-B011-46F5-B8E2-FF72AB94CC4D}">
      <dsp:nvSpPr>
        <dsp:cNvPr id="0" name=""/>
        <dsp:cNvSpPr/>
      </dsp:nvSpPr>
      <dsp:spPr>
        <a:xfrm>
          <a:off x="5282338" y="294719"/>
          <a:ext cx="1155981" cy="997232"/>
        </a:xfrm>
        <a:prstGeom prst="chevron">
          <a:avLst>
            <a:gd name="adj" fmla="val 40000"/>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A44CCE66-54FA-4D4D-8EDD-2CCE2C96C846}">
      <dsp:nvSpPr>
        <dsp:cNvPr id="0" name=""/>
        <dsp:cNvSpPr/>
      </dsp:nvSpPr>
      <dsp:spPr>
        <a:xfrm>
          <a:off x="5590599" y="428096"/>
          <a:ext cx="976162" cy="953584"/>
        </a:xfrm>
        <a:prstGeom prst="roundRect">
          <a:avLst>
            <a:gd name="adj" fmla="val 10000"/>
          </a:avLst>
        </a:prstGeom>
        <a:solidFill>
          <a:schemeClr val="lt2">
            <a:alpha val="90000"/>
            <a:hueOff val="0"/>
            <a:satOff val="0"/>
            <a:lumOff val="0"/>
            <a:alphaOff val="0"/>
          </a:schemeClr>
        </a:solidFill>
        <a:ln w="12700" cap="flat" cmpd="sng" algn="ctr">
          <a:solidFill>
            <a:schemeClr val="dk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CA" sz="1100" kern="1200"/>
            <a:t>Meet with the Sustainable Events Team</a:t>
          </a:r>
        </a:p>
      </dsp:txBody>
      <dsp:txXfrm>
        <a:off x="5618529" y="456026"/>
        <a:ext cx="920302" cy="897724"/>
      </dsp:txXfrm>
    </dsp:sp>
    <dsp:sp modelId="{FA337CF6-AB94-48AF-9322-655C35789086}">
      <dsp:nvSpPr>
        <dsp:cNvPr id="0" name=""/>
        <dsp:cNvSpPr/>
      </dsp:nvSpPr>
      <dsp:spPr>
        <a:xfrm>
          <a:off x="6602725" y="302786"/>
          <a:ext cx="1155981" cy="975934"/>
        </a:xfrm>
        <a:prstGeom prst="chevron">
          <a:avLst>
            <a:gd name="adj" fmla="val 40000"/>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1D79EB1-F72C-4F25-BA9E-4BC433E2F4BC}">
      <dsp:nvSpPr>
        <dsp:cNvPr id="0" name=""/>
        <dsp:cNvSpPr/>
      </dsp:nvSpPr>
      <dsp:spPr>
        <a:xfrm>
          <a:off x="6910987" y="430997"/>
          <a:ext cx="976162" cy="942616"/>
        </a:xfrm>
        <a:prstGeom prst="roundRect">
          <a:avLst>
            <a:gd name="adj" fmla="val 10000"/>
          </a:avLst>
        </a:prstGeom>
        <a:solidFill>
          <a:schemeClr val="lt2">
            <a:alpha val="90000"/>
            <a:hueOff val="0"/>
            <a:satOff val="0"/>
            <a:lumOff val="0"/>
            <a:alphaOff val="0"/>
          </a:schemeClr>
        </a:solidFill>
        <a:ln w="12700" cap="flat" cmpd="sng" algn="ctr">
          <a:solidFill>
            <a:schemeClr val="dk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CA" sz="1100" kern="1200"/>
            <a:t>Finalize your event score and get your seals!</a:t>
          </a:r>
        </a:p>
      </dsp:txBody>
      <dsp:txXfrm>
        <a:off x="6938595" y="458605"/>
        <a:ext cx="920946" cy="887400"/>
      </dsp:txXfrm>
    </dsp:sp>
    <dsp:sp modelId="{40493BEE-FAEC-4656-AA93-B471054C2671}">
      <dsp:nvSpPr>
        <dsp:cNvPr id="0" name=""/>
        <dsp:cNvSpPr/>
      </dsp:nvSpPr>
      <dsp:spPr>
        <a:xfrm>
          <a:off x="7923113" y="302786"/>
          <a:ext cx="1155981" cy="975934"/>
        </a:xfrm>
        <a:prstGeom prst="chevron">
          <a:avLst>
            <a:gd name="adj" fmla="val 40000"/>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79B2AEDD-AB7E-421D-95F4-79896E1088A7}">
      <dsp:nvSpPr>
        <dsp:cNvPr id="0" name=""/>
        <dsp:cNvSpPr/>
      </dsp:nvSpPr>
      <dsp:spPr>
        <a:xfrm>
          <a:off x="8231375" y="430997"/>
          <a:ext cx="976162" cy="942616"/>
        </a:xfrm>
        <a:prstGeom prst="roundRect">
          <a:avLst>
            <a:gd name="adj" fmla="val 10000"/>
          </a:avLst>
        </a:prstGeom>
        <a:solidFill>
          <a:schemeClr val="lt2">
            <a:alpha val="90000"/>
            <a:hueOff val="0"/>
            <a:satOff val="0"/>
            <a:lumOff val="0"/>
            <a:alphaOff val="0"/>
          </a:schemeClr>
        </a:solidFill>
        <a:ln w="12700" cap="flat" cmpd="sng" algn="ctr">
          <a:solidFill>
            <a:schemeClr val="dk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CA" sz="1100" kern="1200"/>
            <a:t>Follow up about offset and compost amounts</a:t>
          </a:r>
        </a:p>
      </dsp:txBody>
      <dsp:txXfrm>
        <a:off x="8258983" y="458605"/>
        <a:ext cx="920946" cy="887400"/>
      </dsp:txXfrm>
    </dsp:sp>
    <dsp:sp modelId="{32D12075-1A78-467B-B399-406A38AD2351}">
      <dsp:nvSpPr>
        <dsp:cNvPr id="0" name=""/>
        <dsp:cNvSpPr/>
      </dsp:nvSpPr>
      <dsp:spPr>
        <a:xfrm>
          <a:off x="9243501" y="302786"/>
          <a:ext cx="1155981" cy="975934"/>
        </a:xfrm>
        <a:prstGeom prst="chevron">
          <a:avLst>
            <a:gd name="adj" fmla="val 40000"/>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75426AA1-3AEA-4323-9106-323EA2BF3912}">
      <dsp:nvSpPr>
        <dsp:cNvPr id="0" name=""/>
        <dsp:cNvSpPr/>
      </dsp:nvSpPr>
      <dsp:spPr>
        <a:xfrm>
          <a:off x="9551763" y="430997"/>
          <a:ext cx="976162" cy="942616"/>
        </a:xfrm>
        <a:prstGeom prst="roundRect">
          <a:avLst>
            <a:gd name="adj" fmla="val 10000"/>
          </a:avLst>
        </a:prstGeom>
        <a:solidFill>
          <a:schemeClr val="lt2">
            <a:alpha val="90000"/>
            <a:hueOff val="0"/>
            <a:satOff val="0"/>
            <a:lumOff val="0"/>
            <a:alphaOff val="0"/>
          </a:schemeClr>
        </a:solidFill>
        <a:ln w="12700" cap="flat" cmpd="sng" algn="ctr">
          <a:solidFill>
            <a:schemeClr val="dk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CA" sz="1100" kern="1200"/>
            <a:t>Share your certification and tag us on social media!</a:t>
          </a:r>
        </a:p>
      </dsp:txBody>
      <dsp:txXfrm>
        <a:off x="9579371" y="458605"/>
        <a:ext cx="920946" cy="887400"/>
      </dsp:txXfrm>
    </dsp:sp>
    <dsp:sp modelId="{4872A20B-667B-4446-AEFB-CF120B7E2AA9}">
      <dsp:nvSpPr>
        <dsp:cNvPr id="0" name=""/>
        <dsp:cNvSpPr/>
      </dsp:nvSpPr>
      <dsp:spPr>
        <a:xfrm>
          <a:off x="10563889" y="302786"/>
          <a:ext cx="1155981" cy="975934"/>
        </a:xfrm>
        <a:prstGeom prst="chevron">
          <a:avLst>
            <a:gd name="adj" fmla="val 40000"/>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A96A5244-DA51-4F2F-A98C-2EE001FCE8FE}">
      <dsp:nvSpPr>
        <dsp:cNvPr id="0" name=""/>
        <dsp:cNvSpPr/>
      </dsp:nvSpPr>
      <dsp:spPr>
        <a:xfrm>
          <a:off x="10872150" y="430997"/>
          <a:ext cx="976162" cy="942616"/>
        </a:xfrm>
        <a:prstGeom prst="roundRect">
          <a:avLst>
            <a:gd name="adj" fmla="val 10000"/>
          </a:avLst>
        </a:prstGeom>
        <a:solidFill>
          <a:schemeClr val="lt2">
            <a:alpha val="90000"/>
            <a:hueOff val="0"/>
            <a:satOff val="0"/>
            <a:lumOff val="0"/>
            <a:alphaOff val="0"/>
          </a:schemeClr>
        </a:solidFill>
        <a:ln w="12700" cap="flat" cmpd="sng" algn="ctr">
          <a:solidFill>
            <a:schemeClr val="dk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CA" sz="1100" kern="1200"/>
            <a:t>Optional: Request event banners</a:t>
          </a:r>
        </a:p>
      </dsp:txBody>
      <dsp:txXfrm>
        <a:off x="10899758" y="458605"/>
        <a:ext cx="920946" cy="887400"/>
      </dsp:txXfrm>
    </dsp:sp>
  </dsp:spTree>
</dsp:drawing>
</file>

<file path=xl/diagrams/layout1.xml><?xml version="1.0" encoding="utf-8"?>
<dgm:layoutDef xmlns:dgm="http://schemas.openxmlformats.org/drawingml/2006/diagram" xmlns:a="http://schemas.openxmlformats.org/drawingml/2006/main" uniqueId="urn:microsoft.com/office/officeart/2005/8/layout/chevronAccent+Icon">
  <dgm:title val="Chevron Accent Process"/>
  <dgm:desc val="Use to show sequential steps in a task, process, or workflow, or to emphasize movement or direction. Works best with minimal Level 1 and Level 2 text."/>
  <dgm:catLst>
    <dgm:cat type="process" pri="9500"/>
    <dgm:cat type="officeonline" pri="2000"/>
  </dgm:catLst>
  <dgm:sampData useDef="1">
    <dgm:dataModel>
      <dgm:pt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forName="composite" refType="w"/>
      <dgm:constr type="primFontSz" for="des" forName="txNode" op="equ" val="65"/>
      <dgm:constr type="w" for="ch" forName="compositeSpace" refType="w" refFor="ch" refForName="composite" fact="0.028"/>
    </dgm:constrLst>
    <dgm:ruleLst/>
    <dgm:forEach name="Name4" axis="ch" ptType="node">
      <dgm:layoutNode name="composite">
        <dgm:alg type="composite"/>
        <dgm:shape xmlns:r="http://schemas.openxmlformats.org/officeDocument/2006/relationships" r:blip="">
          <dgm:adjLst/>
        </dgm:shape>
        <dgm:presOf/>
        <dgm:choose name="Name5">
          <dgm:if name="Name6" func="var" arg="dir" op="equ" val="norm">
            <dgm:constrLst>
              <dgm:constr type="l" for="ch" forName="bgChev"/>
              <dgm:constr type="w" for="ch" forName="bgChev" refType="w" fact="0.9"/>
              <dgm:constr type="t" for="ch" forName="bgChev"/>
              <dgm:constr type="h" for="ch" forName="bgChev" refType="w" refFor="ch" refForName="bgChev" fact="0.386"/>
              <dgm:constr type="l" for="ch" forName="txNode" refType="w" fact="0.24"/>
              <dgm:constr type="w" for="ch" forName="txNode" refType="w" fact="0.76"/>
              <dgm:constr type="t" for="ch" forName="txNode" refType="h" refFor="ch" refForName="bgChev" fact="0.25"/>
              <dgm:constr type="h" for="ch" forName="txNode" refType="h" refFor="ch" refForName="bgChev"/>
            </dgm:constrLst>
          </dgm:if>
          <dgm:else name="Name7">
            <dgm:constrLst>
              <dgm:constr type="l" for="ch" forName="bgChev" refType="w" fact="0.1"/>
              <dgm:constr type="w" for="ch" forName="bgChev" refType="w" fact="0.9"/>
              <dgm:constr type="t" for="ch" forName="bgChev"/>
              <dgm:constr type="h" for="ch" forName="bgChev" refType="w" refFor="ch" refForName="bgChev" fact="0.386"/>
              <dgm:constr type="l" for="ch" forName="txNode"/>
              <dgm:constr type="w" for="ch" forName="txNode" refType="w" fact="0.76"/>
              <dgm:constr type="t" for="ch" forName="txNode" refType="h" refFor="ch" refForName="bgChev" fact="0.25"/>
              <dgm:constr type="h" for="ch" forName="txNode" refType="h" refFor="ch" refForName="bgChev"/>
            </dgm:constrLst>
          </dgm:else>
        </dgm:choose>
        <dgm:ruleLst/>
        <dgm:layoutNode name="bgChev" styleLbl="node1">
          <dgm:alg type="sp"/>
          <dgm:choose name="Name8">
            <dgm:if name="Name9" func="var" arg="dir" op="equ" val="norm">
              <dgm:shape xmlns:r="http://schemas.openxmlformats.org/officeDocument/2006/relationships" type="chevron" r:blip="">
                <dgm:adjLst>
                  <dgm:adj idx="1" val="0.4"/>
                </dgm:adjLst>
              </dgm:shape>
            </dgm:if>
            <dgm:else name="Name10">
              <dgm:shape xmlns:r="http://schemas.openxmlformats.org/officeDocument/2006/relationships" rot="180" type="chevron" r:blip="">
                <dgm:adjLst>
                  <dgm:adj idx="1" val="0.4"/>
                </dgm:adjLst>
              </dgm:shape>
            </dgm:else>
          </dgm:choose>
          <dgm:presOf/>
          <dgm:constrLst/>
        </dgm:layoutNode>
        <dgm:layoutNode name="txNode" styleLbl="fgAcc1">
          <dgm:varLst>
            <dgm:bulletEnabled val="1"/>
          </dgm:varLst>
          <dgm:alg type="tx"/>
          <dgm:shape xmlns:r="http://schemas.openxmlformats.org/officeDocument/2006/relationships" type="roundRect" r:blip="">
            <dgm:adjLst>
              <dgm:adj idx="1" val="0.1"/>
            </dgm:adjLst>
          </dgm:shape>
          <dgm:presOf axis="desOrSelf" ptType="node"/>
          <dgm:ruleLst>
            <dgm:rule type="primFontSz" val="5" fact="NaN" max="NaN"/>
          </dgm:ruleLst>
        </dgm:layoutNode>
      </dgm:layoutNode>
      <dgm:forEach name="Name11" axis="followSib" ptType="sibTrans" cnt="1">
        <dgm:layoutNode name="compositeSpace">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63500</xdr:colOff>
      <xdr:row>2</xdr:row>
      <xdr:rowOff>1638300</xdr:rowOff>
    </xdr:from>
    <xdr:to>
      <xdr:col>1</xdr:col>
      <xdr:colOff>11912600</xdr:colOff>
      <xdr:row>3</xdr:row>
      <xdr:rowOff>1600200</xdr:rowOff>
    </xdr:to>
    <xdr:graphicFrame macro="">
      <xdr:nvGraphicFramePr>
        <xdr:cNvPr id="2" name="Diagram 1">
          <a:extLst>
            <a:ext uri="{FF2B5EF4-FFF2-40B4-BE49-F238E27FC236}">
              <a16:creationId xmlns:a16="http://schemas.microsoft.com/office/drawing/2014/main" id="{8307DADD-34EA-4DA2-5F25-13F2FD9BDA4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2697124</xdr:colOff>
      <xdr:row>0</xdr:row>
      <xdr:rowOff>10583</xdr:rowOff>
    </xdr:from>
    <xdr:to>
      <xdr:col>7</xdr:col>
      <xdr:colOff>3950125</xdr:colOff>
      <xdr:row>8</xdr:row>
      <xdr:rowOff>115570</xdr:rowOff>
    </xdr:to>
    <xdr:pic>
      <xdr:nvPicPr>
        <xdr:cNvPr id="6" name="Picture 5" descr="Sustainable Events Certification Logo">
          <a:extLst>
            <a:ext uri="{FF2B5EF4-FFF2-40B4-BE49-F238E27FC236}">
              <a16:creationId xmlns:a16="http://schemas.microsoft.com/office/drawing/2014/main" id="{8ADDC327-3EEF-4761-9E17-3C7CDDC6F4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640291" y="10583"/>
          <a:ext cx="1250461" cy="1651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2688656</xdr:colOff>
      <xdr:row>0</xdr:row>
      <xdr:rowOff>10586</xdr:rowOff>
    </xdr:from>
    <xdr:to>
      <xdr:col>7</xdr:col>
      <xdr:colOff>3951654</xdr:colOff>
      <xdr:row>8</xdr:row>
      <xdr:rowOff>116419</xdr:rowOff>
    </xdr:to>
    <xdr:pic>
      <xdr:nvPicPr>
        <xdr:cNvPr id="3" name="Picture 2" descr="Sustainable Events Certification Logo">
          <a:extLst>
            <a:ext uri="{FF2B5EF4-FFF2-40B4-BE49-F238E27FC236}">
              <a16:creationId xmlns:a16="http://schemas.microsoft.com/office/drawing/2014/main" id="{C6CC5EE3-D95A-49C1-9D99-C223BB7BE0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631823" y="10586"/>
          <a:ext cx="1259823" cy="1651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200024</xdr:colOff>
      <xdr:row>22</xdr:row>
      <xdr:rowOff>0</xdr:rowOff>
    </xdr:from>
    <xdr:to>
      <xdr:col>5</xdr:col>
      <xdr:colOff>5399</xdr:colOff>
      <xdr:row>22</xdr:row>
      <xdr:rowOff>0</xdr:rowOff>
    </xdr:to>
    <xdr:cxnSp macro="">
      <xdr:nvCxnSpPr>
        <xdr:cNvPr id="2" name="Straight Arrow Connector 1" descr="Arrow connecting &quot;Total Estimated Emissions&quot; and &quot;Best practices when purchasing offsets&quot;">
          <a:extLst>
            <a:ext uri="{FF2B5EF4-FFF2-40B4-BE49-F238E27FC236}">
              <a16:creationId xmlns:a16="http://schemas.microsoft.com/office/drawing/2014/main" id="{8D0C7623-28A9-4632-B4D7-C1EC1D6E95D6}"/>
            </a:ext>
          </a:extLst>
        </xdr:cNvPr>
        <xdr:cNvCxnSpPr/>
      </xdr:nvCxnSpPr>
      <xdr:spPr>
        <a:xfrm flipH="1">
          <a:off x="8724899" y="4686300"/>
          <a:ext cx="25200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1362075</xdr:colOff>
      <xdr:row>24</xdr:row>
      <xdr:rowOff>0</xdr:rowOff>
    </xdr:from>
    <xdr:to>
      <xdr:col>5</xdr:col>
      <xdr:colOff>1364300</xdr:colOff>
      <xdr:row>25</xdr:row>
      <xdr:rowOff>142025</xdr:rowOff>
    </xdr:to>
    <xdr:cxnSp macro="">
      <xdr:nvCxnSpPr>
        <xdr:cNvPr id="3" name="Straight Arrow Connector 2" descr="Arrow connecting &quot;Best practices when purchasing offsets&quot; and &quot;Step 4: Purchase offsets based on your estimated emissions calculation&quot;">
          <a:extLst>
            <a:ext uri="{FF2B5EF4-FFF2-40B4-BE49-F238E27FC236}">
              <a16:creationId xmlns:a16="http://schemas.microsoft.com/office/drawing/2014/main" id="{3514D749-367D-4F65-89B3-85D2E9377BC7}"/>
            </a:ext>
          </a:extLst>
        </xdr:cNvPr>
        <xdr:cNvCxnSpPr/>
      </xdr:nvCxnSpPr>
      <xdr:spPr>
        <a:xfrm>
          <a:off x="12954000" y="7048500"/>
          <a:ext cx="2225" cy="3230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cgill.ca/sustainability/files/sustainability/list_of_all_checklist_resources.pdf" TargetMode="External"/><Relationship Id="rId2" Type="http://schemas.openxmlformats.org/officeDocument/2006/relationships/hyperlink" Target="mailto:events.sustainability@mcgill.ca" TargetMode="External"/><Relationship Id="rId1" Type="http://schemas.openxmlformats.org/officeDocument/2006/relationships/hyperlink" Target="https://www.mcgill.ca/sustainability/files/sustainability/mcgillclimatesustainability2025_-_reduced.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vents.sustainability@mcgill.ca"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3" Type="http://schemas.openxmlformats.org/officeDocument/2006/relationships/hyperlink" Target="https://publications.gc.ca/collections/collection_2021/eccc/En81-4-2019-2-eng.pdf" TargetMode="External"/><Relationship Id="rId18" Type="http://schemas.openxmlformats.org/officeDocument/2006/relationships/hyperlink" Target="https://oee.nrcan.gc.ca/corporate/statistics/neud/dpa/showTable.cfm?type=HB&amp;sector=tran&amp;juris=00&amp;rn=7&amp;page=0" TargetMode="External"/><Relationship Id="rId26" Type="http://schemas.openxmlformats.org/officeDocument/2006/relationships/hyperlink" Target="https://www.epa.gov/sites/production/files/2021-04/documents/emission-factors_apr2021.pdf" TargetMode="External"/><Relationship Id="rId3" Type="http://schemas.openxmlformats.org/officeDocument/2006/relationships/hyperlink" Target="https://www.cer-rec.gc.ca/en/data-analysis/energy-markets/market-snapshots/2018/market-snapshot-how-much-co2-do-electric-vehicles-hybrids-gasoline-vehicles-emit.html" TargetMode="External"/><Relationship Id="rId21" Type="http://schemas.openxmlformats.org/officeDocument/2006/relationships/hyperlink" Target="https://oee.nrcan.gc.ca/corporate/statistics/neud/dpa/showTable.cfm?type=HB&amp;sector=tran&amp;juris=00&amp;rn=7&amp;page=0" TargetMode="External"/><Relationship Id="rId34" Type="http://schemas.openxmlformats.org/officeDocument/2006/relationships/hyperlink" Target="https://www.gov.uk/government/collections/government-conversion-factors-for-company-reporting" TargetMode="External"/><Relationship Id="rId7" Type="http://schemas.openxmlformats.org/officeDocument/2006/relationships/hyperlink" Target="http://legisquebec.gouv.qc.ca/en/ShowDoc/cr/Q-2,%20r.%2015/" TargetMode="External"/><Relationship Id="rId12" Type="http://schemas.openxmlformats.org/officeDocument/2006/relationships/hyperlink" Target="https://publications.gc.ca/collections/collection_2021/eccc/En81-4-2019-2-eng.pdf" TargetMode="External"/><Relationship Id="rId17" Type="http://schemas.openxmlformats.org/officeDocument/2006/relationships/hyperlink" Target="https://www.fhwa.dot.gov/policyinformation/statistics/2019/vm1.cfm" TargetMode="External"/><Relationship Id="rId25" Type="http://schemas.openxmlformats.org/officeDocument/2006/relationships/hyperlink" Target="https://www.epa.gov/sites/production/files/2021-04/documents/emission-factors_apr2021.pdf" TargetMode="External"/><Relationship Id="rId33" Type="http://schemas.openxmlformats.org/officeDocument/2006/relationships/hyperlink" Target="https://www.gov.uk/government/collections/government-conversion-factors-for-company-reporting" TargetMode="External"/><Relationship Id="rId2" Type="http://schemas.openxmlformats.org/officeDocument/2006/relationships/hyperlink" Target="http://www.faqdd.qc.ca/public/Calculateur_GES_FAQDD_-_juillet_2017.xls" TargetMode="External"/><Relationship Id="rId16" Type="http://schemas.openxmlformats.org/officeDocument/2006/relationships/hyperlink" Target="https://publications.gc.ca/collections/collection_2021/eccc/En81-4-2019-2-eng.pdf" TargetMode="External"/><Relationship Id="rId20" Type="http://schemas.openxmlformats.org/officeDocument/2006/relationships/hyperlink" Target="https://oee.nrcan.gc.ca/corporate/statistics/neud/dpa/showTable.cfm?type=HB&amp;sector=tran&amp;juris=00&amp;rn=7&amp;page=0" TargetMode="External"/><Relationship Id="rId29" Type="http://schemas.openxmlformats.org/officeDocument/2006/relationships/hyperlink" Target="https://www.gov.uk/government/collections/government-conversion-factors-for-company-reporting" TargetMode="External"/><Relationship Id="rId1" Type="http://schemas.openxmlformats.org/officeDocument/2006/relationships/hyperlink" Target="http://legisquebec.gouv.qc.ca/en/ShowDoc/cr/Q-2,%20r.%2015/" TargetMode="External"/><Relationship Id="rId6" Type="http://schemas.openxmlformats.org/officeDocument/2006/relationships/hyperlink" Target="https://www.cer-rec.gc.ca/en/data-analysis/energy-markets/market-snapshots/2018/market-snapshot-how-much-co2-do-electric-vehicles-hybrids-gasoline-vehicles-emit.html" TargetMode="External"/><Relationship Id="rId11" Type="http://schemas.openxmlformats.org/officeDocument/2006/relationships/hyperlink" Target="https://publications.gc.ca/collections/collection_2021/eccc/En81-4-2019-2-eng.pdf" TargetMode="External"/><Relationship Id="rId24" Type="http://schemas.openxmlformats.org/officeDocument/2006/relationships/hyperlink" Target="https://www.epa.gov/sites/production/files/2021-04/documents/emission-factors_apr2021.pdf" TargetMode="External"/><Relationship Id="rId32" Type="http://schemas.openxmlformats.org/officeDocument/2006/relationships/hyperlink" Target="https://www.gov.uk/government/collections/government-conversion-factors-for-company-reporting" TargetMode="External"/><Relationship Id="rId5" Type="http://schemas.openxmlformats.org/officeDocument/2006/relationships/hyperlink" Target="https://www.cer-rec.gc.ca/en/data-analysis/energy-markets/market-snapshots/2018/market-snapshot-how-much-co2-do-electric-vehicles-hybrids-gasoline-vehicles-emit.html" TargetMode="External"/><Relationship Id="rId15" Type="http://schemas.openxmlformats.org/officeDocument/2006/relationships/hyperlink" Target="https://publications.gc.ca/collections/collection_2021/eccc/En81-4-2019-2-eng.pdf" TargetMode="External"/><Relationship Id="rId23" Type="http://schemas.openxmlformats.org/officeDocument/2006/relationships/hyperlink" Target="http://legisquebec.gouv.qc.ca/en/ShowDoc/cr/Q-2,%20r.%2015/" TargetMode="External"/><Relationship Id="rId28" Type="http://schemas.openxmlformats.org/officeDocument/2006/relationships/hyperlink" Target="https://www.gov.uk/government/collections/government-conversion-factors-for-company-reporting" TargetMode="External"/><Relationship Id="rId10" Type="http://schemas.openxmlformats.org/officeDocument/2006/relationships/hyperlink" Target="https://unfccc.int/documents/461919" TargetMode="External"/><Relationship Id="rId19" Type="http://schemas.openxmlformats.org/officeDocument/2006/relationships/hyperlink" Target="https://oee.nrcan.gc.ca/corporate/statistics/neud/dpa/showTable.cfm?type=HB&amp;sector=tran&amp;juris=00&amp;rn=7&amp;page=0" TargetMode="External"/><Relationship Id="rId31" Type="http://schemas.openxmlformats.org/officeDocument/2006/relationships/hyperlink" Target="https://www.gov.uk/government/collections/government-conversion-factors-for-company-reporting" TargetMode="External"/><Relationship Id="rId4" Type="http://schemas.openxmlformats.org/officeDocument/2006/relationships/hyperlink" Target="https://www.cer-rec.gc.ca/en/data-analysis/energy-markets/market-snapshots/2018/market-snapshot-how-much-co2-do-electric-vehicles-hybrids-gasoline-vehicles-emit.html" TargetMode="External"/><Relationship Id="rId9" Type="http://schemas.openxmlformats.org/officeDocument/2006/relationships/hyperlink" Target="https://unfccc.int/documents/461919" TargetMode="External"/><Relationship Id="rId14" Type="http://schemas.openxmlformats.org/officeDocument/2006/relationships/hyperlink" Target="https://publications.gc.ca/collections/collection_2021/eccc/En81-4-2019-2-eng.pdf" TargetMode="External"/><Relationship Id="rId22" Type="http://schemas.openxmlformats.org/officeDocument/2006/relationships/hyperlink" Target="https://oee.nrcan.gc.ca/corporate/statistics/neud/dpa/showTable.cfm?type=HB&amp;sector=tran&amp;juris=00&amp;rn=7&amp;page=0" TargetMode="External"/><Relationship Id="rId27" Type="http://schemas.openxmlformats.org/officeDocument/2006/relationships/hyperlink" Target="https://www.gov.uk/government/collections/government-conversion-factors-for-company-reporting" TargetMode="External"/><Relationship Id="rId30" Type="http://schemas.openxmlformats.org/officeDocument/2006/relationships/hyperlink" Target="https://www.gov.uk/government/collections/government-conversion-factors-for-company-reporting" TargetMode="External"/><Relationship Id="rId35" Type="http://schemas.openxmlformats.org/officeDocument/2006/relationships/hyperlink" Target="https://www.gov.uk/government/collections/government-conversion-factors-for-company-reporting" TargetMode="External"/><Relationship Id="rId8" Type="http://schemas.openxmlformats.org/officeDocument/2006/relationships/hyperlink" Target="http://legisquebec.gouv.qc.ca/en/ShowDoc/cr/Q-2,%20r.%2015/"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nbc.ca/sustainability/recycling-unbc" TargetMode="External"/><Relationship Id="rId13" Type="http://schemas.openxmlformats.org/officeDocument/2006/relationships/hyperlink" Target="https://www.unbc.ca/office-equity-and-inclusion/accessible-all-gender-washroom-locations-campus" TargetMode="External"/><Relationship Id="rId18" Type="http://schemas.openxmlformats.org/officeDocument/2006/relationships/hyperlink" Target="https://www.mcgill.ca/sustainability/files/sustainability/quick_guide_to_healthy_and_sustainable_meal_event_planning.pdf" TargetMode="External"/><Relationship Id="rId3" Type="http://schemas.openxmlformats.org/officeDocument/2006/relationships/hyperlink" Target="https://www.mcgill.ca/sustainability/files/sustainability/quick_guide_to_carbon_offsets_1.pdf" TargetMode="External"/><Relationship Id="rId21" Type="http://schemas.openxmlformats.org/officeDocument/2006/relationships/hyperlink" Target="https://www.mcgill.ca/sustainability/files/sustainability/quick_guide_to_green_buildings.pdf" TargetMode="External"/><Relationship Id="rId7" Type="http://schemas.openxmlformats.org/officeDocument/2006/relationships/hyperlink" Target="https://www.mcgill.ca/sustainability/files/sustainability/quick_guide_to_material_waste_and_promotional_items.pdf" TargetMode="External"/><Relationship Id="rId12" Type="http://schemas.openxmlformats.org/officeDocument/2006/relationships/hyperlink" Target="https://www.mcgill.ca/sustainability/files/sustainability/quick_guide_to_document_and_presentation_accessibility.pdf" TargetMode="External"/><Relationship Id="rId17" Type="http://schemas.openxmlformats.org/officeDocument/2006/relationships/hyperlink" Target="https://www.mcgill.ca/sustainability/files/sustainability/quick_guide_to_reducing_food_packaging_waste.pdf" TargetMode="External"/><Relationship Id="rId2" Type="http://schemas.openxmlformats.org/officeDocument/2006/relationships/hyperlink" Target="https://www.mcgill.ca/sustainability/files/sustainability/quick_guide_to_corporate_social_responsibility.pdf" TargetMode="External"/><Relationship Id="rId16" Type="http://schemas.openxmlformats.org/officeDocument/2006/relationships/hyperlink" Target="https://www.mcgill.ca/sustainability/files/sustainability/quick_guide_to_equity_diversity_and_inclusion.pdf" TargetMode="External"/><Relationship Id="rId20" Type="http://schemas.openxmlformats.org/officeDocument/2006/relationships/hyperlink" Target="https://www.unbc.ca/sustainability/unbc-sustainability-strategic-plan-2025-2035" TargetMode="External"/><Relationship Id="rId1" Type="http://schemas.openxmlformats.org/officeDocument/2006/relationships/hyperlink" Target="http://kb.mcgill.ca/kb/?ArticleId=1738" TargetMode="External"/><Relationship Id="rId6" Type="http://schemas.openxmlformats.org/officeDocument/2006/relationships/hyperlink" Target="https://www.mcgill.ca/sustainability/files/sustainability/quick_guide_to_food_inclusivity_and_accessibility_0.pdf" TargetMode="External"/><Relationship Id="rId11" Type="http://schemas.openxmlformats.org/officeDocument/2006/relationships/hyperlink" Target="https://www.mcgill.ca/access-achieve/accessibility" TargetMode="External"/><Relationship Id="rId5" Type="http://schemas.openxmlformats.org/officeDocument/2006/relationships/hyperlink" Target="https://www.mcgill.ca/sustainability/files/sustainability/quick_guide_to_social_economy_initatives_seis.pdf" TargetMode="External"/><Relationship Id="rId15" Type="http://schemas.openxmlformats.org/officeDocument/2006/relationships/hyperlink" Target="https://www.mcgill.ca/sustainability/files/sustainability/quick_guide_to_accessibility_and_inclusivity.pdf" TargetMode="External"/><Relationship Id="rId10" Type="http://schemas.openxmlformats.org/officeDocument/2006/relationships/hyperlink" Target="https://www.unbc.ca/about-unbc/traditional-territory-acknowledgement" TargetMode="External"/><Relationship Id="rId19" Type="http://schemas.openxmlformats.org/officeDocument/2006/relationships/hyperlink" Target="https://www.mcgill.ca/sustainability/files/sustainability/quick_guide_to_community_agreements.pdf" TargetMode="External"/><Relationship Id="rId4" Type="http://schemas.openxmlformats.org/officeDocument/2006/relationships/hyperlink" Target="https://www.mcgill.ca/sustainability/files/sustainability/quick_guide_to_locally_based_suppliers_and_services.pdf" TargetMode="External"/><Relationship Id="rId9" Type="http://schemas.openxmlformats.org/officeDocument/2006/relationships/hyperlink" Target="https://www.mcgill.ca/sustainability/files/sustainability/quick_guide_to_inclusive_scheduling_0.pdf" TargetMode="External"/><Relationship Id="rId14" Type="http://schemas.openxmlformats.org/officeDocument/2006/relationships/hyperlink" Target="https://www.mcgill.ca/sustainability/files/sustainability/sample_accessibility_notice.pdf" TargetMode="External"/><Relationship Id="rId22"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mcgill.ca/sustainability/files/sustainability/quick_guide_to_locally_based_suppliers_and_services.pdf" TargetMode="External"/><Relationship Id="rId13" Type="http://schemas.openxmlformats.org/officeDocument/2006/relationships/hyperlink" Target="https://www.mcgill.ca/sustainability/files/sustainability/quick_guide_to_food_inclusivity_and_accessibility_0.pdf" TargetMode="External"/><Relationship Id="rId18" Type="http://schemas.openxmlformats.org/officeDocument/2006/relationships/hyperlink" Target="https://www.mcgill.ca/sustainability/files/sustainability/quick_guide_to_green_buildings.pdf" TargetMode="External"/><Relationship Id="rId3" Type="http://schemas.openxmlformats.org/officeDocument/2006/relationships/hyperlink" Target="https://www.mcgill.ca/sustainability/files/sustainability/quick_guide_to_community_agreements.pdf" TargetMode="External"/><Relationship Id="rId21" Type="http://schemas.openxmlformats.org/officeDocument/2006/relationships/drawing" Target="../drawings/drawing2.xml"/><Relationship Id="rId7" Type="http://schemas.openxmlformats.org/officeDocument/2006/relationships/hyperlink" Target="https://www.unbc.ca/office-equity-and-inclusion/accessible-all-gender-washroom-locations-campus" TargetMode="External"/><Relationship Id="rId12" Type="http://schemas.openxmlformats.org/officeDocument/2006/relationships/hyperlink" Target="https://www.mcgill.ca/sustainability/files/sustainability/quick_guide_to_reducing_food_packaging_waste.pdf" TargetMode="External"/><Relationship Id="rId17" Type="http://schemas.openxmlformats.org/officeDocument/2006/relationships/hyperlink" Target="https://www.mcgill.ca/access-achieve/accessibility" TargetMode="External"/><Relationship Id="rId2" Type="http://schemas.openxmlformats.org/officeDocument/2006/relationships/hyperlink" Target="https://www.mcgill.ca/sustainability/files/sustainability/quick_guide_to_social_economy_initatives_seis.pdf" TargetMode="External"/><Relationship Id="rId16" Type="http://schemas.openxmlformats.org/officeDocument/2006/relationships/hyperlink" Target="https://www.unbc.ca/about-unbc/traditional-territory-acknowledgement" TargetMode="External"/><Relationship Id="rId20" Type="http://schemas.openxmlformats.org/officeDocument/2006/relationships/printerSettings" Target="../printerSettings/printerSettings3.bin"/><Relationship Id="rId1" Type="http://schemas.openxmlformats.org/officeDocument/2006/relationships/hyperlink" Target="https://www.mcgill.ca/sustainability/files/sustainability/quick_guide_to_corporate_social_responsibility.pdf" TargetMode="External"/><Relationship Id="rId6" Type="http://schemas.openxmlformats.org/officeDocument/2006/relationships/hyperlink" Target="https://www.mcgill.ca/sustainability/files/sustainability/sample_accessibility_notice.pdf" TargetMode="External"/><Relationship Id="rId11" Type="http://schemas.openxmlformats.org/officeDocument/2006/relationships/hyperlink" Target="https://www.mcgill.ca/sustainability/files/sustainability/quick_guide_to_equity_diversity_and_inclusion.pdf" TargetMode="External"/><Relationship Id="rId5" Type="http://schemas.openxmlformats.org/officeDocument/2006/relationships/hyperlink" Target="https://www.mcgill.ca/sustainability/files/sustainability/quick_guide_to_accessibility_and_inclusivity.pdf" TargetMode="External"/><Relationship Id="rId15" Type="http://schemas.openxmlformats.org/officeDocument/2006/relationships/hyperlink" Target="https://www.mcgill.ca/sustainability/files/sustainability/quick_guide_to_carbon_offsets_1.pdf" TargetMode="External"/><Relationship Id="rId10" Type="http://schemas.openxmlformats.org/officeDocument/2006/relationships/hyperlink" Target="https://www.unbc.ca/sustainability/recycling-unbc" TargetMode="External"/><Relationship Id="rId19" Type="http://schemas.openxmlformats.org/officeDocument/2006/relationships/hyperlink" Target="https://www.unbc.ca/sustainability/unbc-sustainability-strategic-plan-2025-2035" TargetMode="External"/><Relationship Id="rId4" Type="http://schemas.openxmlformats.org/officeDocument/2006/relationships/hyperlink" Target="https://www.mcgill.ca/sustainability/files/sustainability/quick_guide_to_document_and_presentation_accessibility.pdf" TargetMode="External"/><Relationship Id="rId9" Type="http://schemas.openxmlformats.org/officeDocument/2006/relationships/hyperlink" Target="https://www.mcgill.ca/sustainability/files/sustainability/quick_guide_to_material_waste_and_promotional_items.pdf" TargetMode="External"/><Relationship Id="rId14" Type="http://schemas.openxmlformats.org/officeDocument/2006/relationships/hyperlink" Target="https://www.mcgill.ca/sustainability/files/sustainability/quick_guide_to_healthy_and_sustainable_meal_event_planning.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mcgill.ca/sustainability/files/sustainability/quick_guide_to_accessible_virtual_events.pdf" TargetMode="External"/><Relationship Id="rId3" Type="http://schemas.openxmlformats.org/officeDocument/2006/relationships/hyperlink" Target="https://www.mcgill.ca/sustainability/files/sustainability/quick_guide_to_document_and_presentation_accessibility.pdf" TargetMode="External"/><Relationship Id="rId7" Type="http://schemas.openxmlformats.org/officeDocument/2006/relationships/hyperlink" Target="https://www.unbc.ca/sustainability/unbc-sustainability-strategic-plan-2025-2035" TargetMode="External"/><Relationship Id="rId2" Type="http://schemas.openxmlformats.org/officeDocument/2006/relationships/hyperlink" Target="https://www.mcgill.ca/sustainability/files/sustainability/quick_guide_to_corporate_social_responsibility.pdf" TargetMode="External"/><Relationship Id="rId1" Type="http://schemas.openxmlformats.org/officeDocument/2006/relationships/hyperlink" Target="https://www.mcgill.ca/sustainability/files/sustainability/quick_guide_to_accessibility_and_inclusivity.pdf" TargetMode="External"/><Relationship Id="rId6" Type="http://schemas.openxmlformats.org/officeDocument/2006/relationships/hyperlink" Target="https://www.mcgill.ca/sustainability/files/sustainability/quick_guide_to_community_agreements.pdf" TargetMode="External"/><Relationship Id="rId11" Type="http://schemas.openxmlformats.org/officeDocument/2006/relationships/drawing" Target="../drawings/drawing3.xml"/><Relationship Id="rId5" Type="http://schemas.openxmlformats.org/officeDocument/2006/relationships/hyperlink" Target="https://www.mcgill.ca/sustainability/files/sustainability/quick_guide_to_social_economy_initatives_seis.pdf" TargetMode="External"/><Relationship Id="rId10" Type="http://schemas.openxmlformats.org/officeDocument/2006/relationships/printerSettings" Target="../printerSettings/printerSettings4.bin"/><Relationship Id="rId4" Type="http://schemas.openxmlformats.org/officeDocument/2006/relationships/hyperlink" Target="https://www.mcgill.ca/sustainability/files/sustainability/quick_guide_to_equity_diversity_and_inclusion.pdf" TargetMode="External"/><Relationship Id="rId9" Type="http://schemas.openxmlformats.org/officeDocument/2006/relationships/hyperlink" Target="https://www.unbc.ca/about-unbc/traditional-territory-acknowledgement"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qc.carbonescolere.com/" TargetMode="External"/><Relationship Id="rId13" Type="http://schemas.openxmlformats.org/officeDocument/2006/relationships/drawing" Target="../drawings/drawing4.xml"/><Relationship Id="rId3" Type="http://schemas.openxmlformats.org/officeDocument/2006/relationships/hyperlink" Target="https://www.xe.com/currencyconverter/convert/?From=CAD&amp;To=USD" TargetMode="External"/><Relationship Id="rId7" Type="http://schemas.openxmlformats.org/officeDocument/2006/relationships/hyperlink" Target="https://carboneboreal.uqac.ca/en/offset/" TargetMode="External"/><Relationship Id="rId12" Type="http://schemas.openxmlformats.org/officeDocument/2006/relationships/printerSettings" Target="../printerSettings/printerSettings5.bin"/><Relationship Id="rId2" Type="http://schemas.openxmlformats.org/officeDocument/2006/relationships/hyperlink" Target="https://mcgill.ca/sustainability/files/sustainability/carbone_boreal_0.pdf" TargetMode="External"/><Relationship Id="rId1" Type="http://schemas.openxmlformats.org/officeDocument/2006/relationships/hyperlink" Target="http://carboneboreal.uqac.ca/offset-online/" TargetMode="External"/><Relationship Id="rId6" Type="http://schemas.openxmlformats.org/officeDocument/2006/relationships/hyperlink" Target="https://carboneboreal.uqac.ca/" TargetMode="External"/><Relationship Id="rId11" Type="http://schemas.openxmlformats.org/officeDocument/2006/relationships/hyperlink" Target="https://www.mcgill.ca/sustainability/learn/sustainability-tips/offsetting-program" TargetMode="External"/><Relationship Id="rId5" Type="http://schemas.openxmlformats.org/officeDocument/2006/relationships/hyperlink" Target="https://www.goldstandard.org/projects/climate-portfolio-variety-projects" TargetMode="External"/><Relationship Id="rId10" Type="http://schemas.openxmlformats.org/officeDocument/2006/relationships/hyperlink" Target="https://www.mcgill.ca/sustainability/get-involved/offsetting-program/mcgill-bayano-reforestation" TargetMode="External"/><Relationship Id="rId4" Type="http://schemas.openxmlformats.org/officeDocument/2006/relationships/hyperlink" Target="https://www.goldstandard.org/" TargetMode="External"/><Relationship Id="rId9" Type="http://schemas.openxmlformats.org/officeDocument/2006/relationships/hyperlink" Target="https://qc.carbonescolere.com/McGil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52753-6509-4ED1-8F7D-17A1A57FE576}">
  <sheetPr>
    <tabColor theme="0"/>
  </sheetPr>
  <dimension ref="A2:Z18"/>
  <sheetViews>
    <sheetView zoomScaleNormal="100" workbookViewId="0">
      <pane ySplit="2" topLeftCell="A10" activePane="bottomLeft" state="frozen"/>
      <selection pane="bottomLeft" activeCell="B18" sqref="B18"/>
    </sheetView>
  </sheetViews>
  <sheetFormatPr defaultColWidth="0" defaultRowHeight="13" zeroHeight="1" x14ac:dyDescent="0.3"/>
  <cols>
    <col min="1" max="1" width="2.81640625" style="84" customWidth="1"/>
    <col min="2" max="2" width="170.81640625" style="84" customWidth="1"/>
    <col min="3" max="3" width="5.81640625" style="84" customWidth="1"/>
    <col min="4" max="4" width="40.81640625" style="84" customWidth="1"/>
    <col min="5" max="12" width="9.1796875" style="84" customWidth="1"/>
    <col min="13" max="26" width="0" style="84" hidden="1" customWidth="1"/>
    <col min="27" max="16384" width="9.1796875" style="84" hidden="1"/>
  </cols>
  <sheetData>
    <row r="2" spans="2:4" ht="26.5" thickBot="1" x14ac:dyDescent="0.35">
      <c r="B2" s="292" t="s">
        <v>0</v>
      </c>
      <c r="C2" s="10"/>
      <c r="D2" s="10"/>
    </row>
    <row r="3" spans="2:4" ht="135" customHeight="1" x14ac:dyDescent="0.3">
      <c r="B3" s="10"/>
      <c r="C3" s="10"/>
      <c r="D3" s="10"/>
    </row>
    <row r="4" spans="2:4" ht="135" customHeight="1" thickBot="1" x14ac:dyDescent="0.35">
      <c r="B4" s="10"/>
      <c r="C4" s="10"/>
      <c r="D4" s="10"/>
    </row>
    <row r="5" spans="2:4" ht="31.5" customHeight="1" thickBot="1" x14ac:dyDescent="0.35">
      <c r="B5" s="17" t="s">
        <v>1</v>
      </c>
      <c r="C5" s="10"/>
      <c r="D5" s="176" t="s">
        <v>2</v>
      </c>
    </row>
    <row r="6" spans="2:4" ht="122.5" customHeight="1" x14ac:dyDescent="0.3">
      <c r="B6" s="194" t="s">
        <v>3</v>
      </c>
      <c r="C6" s="10"/>
      <c r="D6" s="324" t="s">
        <v>4</v>
      </c>
    </row>
    <row r="7" spans="2:4" ht="56.5" customHeight="1" x14ac:dyDescent="0.3">
      <c r="B7" s="195" t="s">
        <v>5</v>
      </c>
      <c r="C7" s="10"/>
      <c r="D7" s="325"/>
    </row>
    <row r="8" spans="2:4" ht="56.5" customHeight="1" x14ac:dyDescent="0.3">
      <c r="B8" s="81"/>
      <c r="C8" s="10"/>
      <c r="D8" s="325"/>
    </row>
    <row r="9" spans="2:4" ht="98.5" customHeight="1" x14ac:dyDescent="0.3">
      <c r="B9" s="181" t="s">
        <v>843</v>
      </c>
      <c r="C9" s="10"/>
      <c r="D9" s="325"/>
    </row>
    <row r="10" spans="2:4" ht="69.650000000000006" customHeight="1" x14ac:dyDescent="0.3">
      <c r="B10" s="81" t="s">
        <v>844</v>
      </c>
      <c r="C10" s="10"/>
      <c r="D10" s="325"/>
    </row>
    <row r="11" spans="2:4" ht="97" customHeight="1" x14ac:dyDescent="0.3">
      <c r="B11" s="81" t="s">
        <v>845</v>
      </c>
      <c r="C11" s="10"/>
      <c r="D11" s="325"/>
    </row>
    <row r="12" spans="2:4" ht="56.5" customHeight="1" thickBot="1" x14ac:dyDescent="0.35">
      <c r="B12" s="81" t="s">
        <v>846</v>
      </c>
      <c r="C12" s="10"/>
      <c r="D12" s="326"/>
    </row>
    <row r="13" spans="2:4" ht="56.15" customHeight="1" x14ac:dyDescent="0.3">
      <c r="B13" s="82" t="s">
        <v>847</v>
      </c>
      <c r="C13" s="10"/>
      <c r="D13" s="322" t="s">
        <v>6</v>
      </c>
    </row>
    <row r="14" spans="2:4" ht="56.15" customHeight="1" thickBot="1" x14ac:dyDescent="0.35">
      <c r="B14" s="285" t="s">
        <v>848</v>
      </c>
      <c r="C14" s="10"/>
      <c r="D14" s="323"/>
    </row>
    <row r="15" spans="2:4" ht="89.15" customHeight="1" thickBot="1" x14ac:dyDescent="0.35">
      <c r="B15" s="286" t="s">
        <v>849</v>
      </c>
      <c r="C15" s="10"/>
      <c r="D15" s="287" t="s">
        <v>7</v>
      </c>
    </row>
    <row r="17" spans="2:2" ht="74.150000000000006" customHeight="1" thickBot="1" x14ac:dyDescent="0.35">
      <c r="B17" s="180" t="s">
        <v>841</v>
      </c>
    </row>
    <row r="18" spans="2:2" x14ac:dyDescent="0.3">
      <c r="B18" s="11" t="s">
        <v>852</v>
      </c>
    </row>
  </sheetData>
  <mergeCells count="2">
    <mergeCell ref="D13:D14"/>
    <mergeCell ref="D6:D12"/>
  </mergeCells>
  <hyperlinks>
    <hyperlink ref="B17" r:id="rId1" display="Note: The categories used in these checklists are the same as those in the McGill University Climate &amp; Sustainability Strategy 2020-2025. In aligning the McGill Sustainable Events program with the Climate &amp; Sustainability Strategy, we hope to empower student, staff, and faculty event planners to see themselves and their operations as part of the collective effort which will bring McGill's short- and long-term climate and sustainability goals to life. " xr:uid="{3E198413-BF9E-4931-94A5-B47130D719B3}"/>
    <hyperlink ref="B9" r:id="rId2" display="mailto:events.sustainability@mcgill.ca" xr:uid="{FE08CC26-DBE8-4975-8B6D-2B9B0D15F306}"/>
    <hyperlink ref="B7" r:id="rId3" display="https://www.mcgill.ca/sustainability/files/sustainability/list_of_all_checklist_resources.pdf" xr:uid="{CB6E2954-D3CE-4F1E-A83A-AE8F1EB0F4FC}"/>
    <hyperlink ref="B15" r:id="rId4" display="mailto:events.sustainability@mcgill.ca" xr:uid="{067B9F3E-D1AE-4593-903D-6433C59B363B}"/>
  </hyperlinks>
  <pageMargins left="0.7" right="0.7" top="0.75" bottom="0.75" header="0.3" footer="0.3"/>
  <pageSetup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C07E8-E16A-4B9D-B829-3A37B16601A3}">
  <dimension ref="B2:O45"/>
  <sheetViews>
    <sheetView zoomScale="80" zoomScaleNormal="80" workbookViewId="0">
      <selection activeCell="C315" sqref="C315"/>
    </sheetView>
  </sheetViews>
  <sheetFormatPr defaultColWidth="9.1796875" defaultRowHeight="12.5" x14ac:dyDescent="0.25"/>
  <cols>
    <col min="1" max="1" width="2.81640625" customWidth="1"/>
    <col min="2" max="3" width="30.81640625" customWidth="1"/>
    <col min="4" max="10" width="20.81640625" customWidth="1"/>
    <col min="11" max="11" width="20.81640625" style="201" customWidth="1"/>
    <col min="12" max="15" width="20.81640625" customWidth="1"/>
  </cols>
  <sheetData>
    <row r="2" spans="2:15" ht="13" x14ac:dyDescent="0.3">
      <c r="B2" s="431" t="s">
        <v>661</v>
      </c>
      <c r="C2" s="432"/>
      <c r="D2" s="432"/>
      <c r="E2" s="432"/>
      <c r="F2" s="432"/>
      <c r="G2" s="432"/>
      <c r="H2" s="432"/>
      <c r="I2" s="432"/>
      <c r="J2" s="432"/>
      <c r="K2" s="432"/>
      <c r="L2" s="432"/>
      <c r="M2" s="432"/>
      <c r="N2" s="432"/>
      <c r="O2" s="433"/>
    </row>
    <row r="3" spans="2:15" ht="13.5" thickBot="1" x14ac:dyDescent="0.35">
      <c r="B3" s="86"/>
      <c r="C3" s="86"/>
      <c r="D3" s="86"/>
      <c r="E3" s="86"/>
      <c r="F3" s="86"/>
      <c r="G3" s="86"/>
      <c r="H3" s="86"/>
      <c r="I3" s="86"/>
      <c r="J3" s="87"/>
      <c r="K3" s="123"/>
      <c r="L3" s="87"/>
      <c r="M3" s="87"/>
      <c r="N3" s="86"/>
      <c r="O3" s="86"/>
    </row>
    <row r="4" spans="2:15" ht="13.5" thickBot="1" x14ac:dyDescent="0.35">
      <c r="B4" s="88" t="s">
        <v>662</v>
      </c>
      <c r="C4" s="86"/>
      <c r="D4" s="86"/>
      <c r="E4" s="86"/>
      <c r="F4" s="86"/>
      <c r="G4" s="86"/>
      <c r="H4" s="86"/>
      <c r="I4" s="87"/>
      <c r="J4" s="87"/>
      <c r="K4" s="123"/>
      <c r="L4" s="87"/>
      <c r="M4" s="86"/>
      <c r="N4" s="86"/>
      <c r="O4" s="86"/>
    </row>
    <row r="5" spans="2:15" ht="13.5" thickBot="1" x14ac:dyDescent="0.35">
      <c r="B5" s="89" t="s">
        <v>663</v>
      </c>
      <c r="C5" s="90" t="s">
        <v>664</v>
      </c>
      <c r="D5" s="91" t="s">
        <v>665</v>
      </c>
      <c r="E5" s="91" t="s">
        <v>666</v>
      </c>
      <c r="F5" s="91" t="s">
        <v>667</v>
      </c>
      <c r="G5" s="91" t="s">
        <v>668</v>
      </c>
      <c r="H5" s="91" t="s">
        <v>669</v>
      </c>
      <c r="I5" s="91" t="s">
        <v>670</v>
      </c>
      <c r="J5" s="91" t="s">
        <v>671</v>
      </c>
      <c r="K5" s="196" t="s">
        <v>672</v>
      </c>
      <c r="L5" s="91" t="s">
        <v>673</v>
      </c>
      <c r="M5" s="91" t="s">
        <v>674</v>
      </c>
      <c r="N5" s="91" t="s">
        <v>675</v>
      </c>
      <c r="O5" s="92" t="s">
        <v>676</v>
      </c>
    </row>
    <row r="6" spans="2:15" ht="13" x14ac:dyDescent="0.3">
      <c r="B6" s="434" t="s">
        <v>677</v>
      </c>
      <c r="C6" s="93" t="s">
        <v>678</v>
      </c>
      <c r="D6" s="94">
        <v>580</v>
      </c>
      <c r="E6" s="94">
        <v>782</v>
      </c>
      <c r="F6" s="95">
        <v>2954</v>
      </c>
      <c r="G6" s="96">
        <f>D6/E6</f>
        <v>0.74168797953964194</v>
      </c>
      <c r="H6" s="97">
        <f>E6/F6</f>
        <v>0.26472579553148273</v>
      </c>
      <c r="I6" s="96">
        <v>1.5129137930000001</v>
      </c>
      <c r="J6" s="94" t="s">
        <v>679</v>
      </c>
      <c r="K6" s="197">
        <v>0</v>
      </c>
      <c r="L6" s="94">
        <f>K6*I6</f>
        <v>0</v>
      </c>
      <c r="M6" s="94">
        <f>L6*G6</f>
        <v>0</v>
      </c>
      <c r="N6" s="436">
        <f>SUM(M6:M7)</f>
        <v>0</v>
      </c>
      <c r="O6" s="438">
        <f>N6*0.001</f>
        <v>0</v>
      </c>
    </row>
    <row r="7" spans="2:15" ht="13.5" thickBot="1" x14ac:dyDescent="0.35">
      <c r="B7" s="435"/>
      <c r="C7" s="98" t="s">
        <v>680</v>
      </c>
      <c r="D7" s="99">
        <v>202</v>
      </c>
      <c r="E7" s="99">
        <v>782</v>
      </c>
      <c r="F7" s="99">
        <v>2954</v>
      </c>
      <c r="G7" s="100">
        <f t="shared" ref="G7:H16" si="0">D7/E7</f>
        <v>0.25831202046035806</v>
      </c>
      <c r="H7" s="100">
        <f t="shared" si="0"/>
        <v>0.26472579553148273</v>
      </c>
      <c r="I7" s="100">
        <v>4.8236881189999998</v>
      </c>
      <c r="J7" s="99" t="s">
        <v>679</v>
      </c>
      <c r="K7" s="198">
        <v>0</v>
      </c>
      <c r="L7" s="99">
        <f>I7*K7</f>
        <v>0</v>
      </c>
      <c r="M7" s="99">
        <f>L7*G7</f>
        <v>0</v>
      </c>
      <c r="N7" s="437"/>
      <c r="O7" s="439"/>
    </row>
    <row r="8" spans="2:15" ht="13" x14ac:dyDescent="0.3">
      <c r="B8" s="440" t="s">
        <v>681</v>
      </c>
      <c r="C8" s="101" t="s">
        <v>682</v>
      </c>
      <c r="D8" s="102">
        <v>845</v>
      </c>
      <c r="E8" s="102">
        <v>1751</v>
      </c>
      <c r="F8" s="95">
        <v>2954</v>
      </c>
      <c r="G8" s="103">
        <f t="shared" si="0"/>
        <v>0.48258138206739004</v>
      </c>
      <c r="H8" s="97">
        <f t="shared" si="0"/>
        <v>0.59275558564658093</v>
      </c>
      <c r="I8" s="103">
        <v>9.6342650889999994</v>
      </c>
      <c r="J8" s="95" t="s">
        <v>683</v>
      </c>
      <c r="K8" s="130">
        <f>'Emissions Factors'!I30</f>
        <v>8.3607879999999995E-5</v>
      </c>
      <c r="L8" s="130">
        <f t="shared" ref="L8:L16" si="1">I8*K8</f>
        <v>8.0550047944930123E-4</v>
      </c>
      <c r="M8" s="130">
        <f>G8*L8</f>
        <v>3.8871953462858911E-4</v>
      </c>
      <c r="N8" s="442">
        <f>SUM(M8:M10)</f>
        <v>1.2403555970575471</v>
      </c>
      <c r="O8" s="445">
        <f>N8*0.001</f>
        <v>1.2403555970575471E-3</v>
      </c>
    </row>
    <row r="9" spans="2:15" ht="13" x14ac:dyDescent="0.3">
      <c r="B9" s="441"/>
      <c r="C9" s="105" t="s">
        <v>684</v>
      </c>
      <c r="D9" s="106">
        <v>610</v>
      </c>
      <c r="E9" s="102">
        <v>1751</v>
      </c>
      <c r="F9" s="95">
        <v>2954</v>
      </c>
      <c r="G9" s="108">
        <f t="shared" si="0"/>
        <v>0.34837235865219873</v>
      </c>
      <c r="H9" s="109">
        <f t="shared" si="0"/>
        <v>0.59275558564658093</v>
      </c>
      <c r="I9" s="108">
        <v>11.4465541</v>
      </c>
      <c r="J9" s="107" t="s">
        <v>683</v>
      </c>
      <c r="K9" s="199">
        <f>'Emissions Factors'!I29</f>
        <v>0.20935458600000001</v>
      </c>
      <c r="L9" s="109">
        <f t="shared" si="1"/>
        <v>2.3963885947321026</v>
      </c>
      <c r="M9" s="109">
        <f>G9*L9</f>
        <v>0.8348355469940506</v>
      </c>
      <c r="N9" s="443"/>
      <c r="O9" s="446"/>
    </row>
    <row r="10" spans="2:15" ht="13.5" thickBot="1" x14ac:dyDescent="0.35">
      <c r="B10" s="441"/>
      <c r="C10" s="110" t="s">
        <v>685</v>
      </c>
      <c r="D10" s="111">
        <v>296</v>
      </c>
      <c r="E10" s="134">
        <v>1751</v>
      </c>
      <c r="F10" s="99">
        <v>2954</v>
      </c>
      <c r="G10" s="112">
        <f t="shared" si="0"/>
        <v>0.1690462592804112</v>
      </c>
      <c r="H10" s="100">
        <f t="shared" si="0"/>
        <v>0.59275558564658093</v>
      </c>
      <c r="I10" s="112">
        <v>27.534222969999998</v>
      </c>
      <c r="J10" s="113" t="s">
        <v>683</v>
      </c>
      <c r="K10" s="186">
        <f>'Emissions Factors'!I28</f>
        <v>8.7039711002480008E-2</v>
      </c>
      <c r="L10" s="114">
        <f t="shared" si="1"/>
        <v>2.3965708099866467</v>
      </c>
      <c r="M10" s="114">
        <f t="shared" ref="M10:M16" si="2">G10*L10</f>
        <v>0.40513133052886774</v>
      </c>
      <c r="N10" s="444"/>
      <c r="O10" s="447"/>
    </row>
    <row r="11" spans="2:15" ht="13" x14ac:dyDescent="0.3">
      <c r="B11" s="440" t="s">
        <v>686</v>
      </c>
      <c r="C11" s="115" t="s">
        <v>687</v>
      </c>
      <c r="D11" s="135">
        <v>365</v>
      </c>
      <c r="E11" s="135">
        <v>421</v>
      </c>
      <c r="F11" s="94">
        <v>2954</v>
      </c>
      <c r="G11" s="117">
        <f t="shared" si="0"/>
        <v>0.8669833729216152</v>
      </c>
      <c r="H11" s="96">
        <f t="shared" si="0"/>
        <v>0.14251861882193637</v>
      </c>
      <c r="I11" s="117">
        <v>17.243032880000001</v>
      </c>
      <c r="J11" s="118" t="s">
        <v>679</v>
      </c>
      <c r="K11" s="200">
        <f>'Emissions Factors'!I20</f>
        <v>0.18391160147544</v>
      </c>
      <c r="L11" s="119">
        <f>I11*K11</f>
        <v>3.1711937912544688</v>
      </c>
      <c r="M11" s="119">
        <f>G11*L11</f>
        <v>2.7493722893298838</v>
      </c>
      <c r="N11" s="451">
        <f>SUM(M11:M16)</f>
        <v>2.9113294822388718</v>
      </c>
      <c r="O11" s="454">
        <f>N11*0.001</f>
        <v>2.9113294822388719E-3</v>
      </c>
    </row>
    <row r="12" spans="2:15" ht="13" x14ac:dyDescent="0.3">
      <c r="B12" s="441"/>
      <c r="C12" s="105" t="s">
        <v>688</v>
      </c>
      <c r="D12" s="106">
        <v>49</v>
      </c>
      <c r="E12" s="106">
        <v>421</v>
      </c>
      <c r="F12" s="95">
        <v>2954</v>
      </c>
      <c r="G12" s="108">
        <f>D12/E12</f>
        <v>0.1163895486935867</v>
      </c>
      <c r="H12" s="109">
        <f t="shared" si="0"/>
        <v>0.14251861882193637</v>
      </c>
      <c r="I12" s="108">
        <v>13.545918370000001</v>
      </c>
      <c r="J12" s="107" t="s">
        <v>679</v>
      </c>
      <c r="K12" s="199">
        <f>K11/2</f>
        <v>9.195580073772E-2</v>
      </c>
      <c r="L12" s="109">
        <f t="shared" si="1"/>
        <v>1.2456257704411409</v>
      </c>
      <c r="M12" s="109">
        <f t="shared" si="2"/>
        <v>0.14497782126274561</v>
      </c>
      <c r="N12" s="452"/>
      <c r="O12" s="455"/>
    </row>
    <row r="13" spans="2:15" ht="13" x14ac:dyDescent="0.3">
      <c r="B13" s="441"/>
      <c r="C13" s="105" t="s">
        <v>689</v>
      </c>
      <c r="D13" s="111">
        <v>0</v>
      </c>
      <c r="E13" s="106">
        <v>421</v>
      </c>
      <c r="F13" s="107"/>
      <c r="G13" s="108">
        <f t="shared" ref="G13:G15" si="3">D13/E13</f>
        <v>0</v>
      </c>
      <c r="H13" s="114"/>
      <c r="I13" s="112"/>
      <c r="J13" s="107" t="s">
        <v>679</v>
      </c>
      <c r="K13" s="199">
        <f>'Emissions Factors'!I21</f>
        <v>0.24532233072732001</v>
      </c>
      <c r="L13" s="109">
        <f t="shared" si="1"/>
        <v>0</v>
      </c>
      <c r="M13" s="109">
        <f t="shared" si="2"/>
        <v>0</v>
      </c>
      <c r="N13" s="452"/>
      <c r="O13" s="455"/>
    </row>
    <row r="14" spans="2:15" ht="13" x14ac:dyDescent="0.3">
      <c r="B14" s="441"/>
      <c r="C14" s="105" t="s">
        <v>690</v>
      </c>
      <c r="D14" s="111">
        <v>0</v>
      </c>
      <c r="E14" s="106">
        <v>421</v>
      </c>
      <c r="F14" s="107"/>
      <c r="G14" s="108">
        <f t="shared" si="3"/>
        <v>0</v>
      </c>
      <c r="H14" s="114"/>
      <c r="I14" s="112"/>
      <c r="J14" s="107" t="s">
        <v>679</v>
      </c>
      <c r="K14" s="199">
        <f>'Emissions Factors'!I53</f>
        <v>5.5285714285714285E-2</v>
      </c>
      <c r="L14" s="109">
        <f t="shared" si="1"/>
        <v>0</v>
      </c>
      <c r="M14" s="109">
        <f t="shared" si="2"/>
        <v>0</v>
      </c>
      <c r="N14" s="452"/>
      <c r="O14" s="455"/>
    </row>
    <row r="15" spans="2:15" ht="13" x14ac:dyDescent="0.3">
      <c r="B15" s="441"/>
      <c r="C15" s="110" t="s">
        <v>691</v>
      </c>
      <c r="D15" s="111">
        <v>0</v>
      </c>
      <c r="E15" s="106">
        <v>421</v>
      </c>
      <c r="F15" s="107"/>
      <c r="G15" s="108">
        <f t="shared" si="3"/>
        <v>0</v>
      </c>
      <c r="H15" s="114"/>
      <c r="I15" s="112"/>
      <c r="J15" s="107" t="s">
        <v>679</v>
      </c>
      <c r="K15" s="186">
        <f>'Emissions Factors'!I51</f>
        <v>3.1666666666666665E-4</v>
      </c>
      <c r="L15" s="109">
        <f t="shared" si="1"/>
        <v>0</v>
      </c>
      <c r="M15" s="109">
        <f t="shared" si="2"/>
        <v>0</v>
      </c>
      <c r="N15" s="452"/>
      <c r="O15" s="455"/>
    </row>
    <row r="16" spans="2:15" ht="13.5" thickBot="1" x14ac:dyDescent="0.35">
      <c r="B16" s="448"/>
      <c r="C16" s="120" t="s">
        <v>692</v>
      </c>
      <c r="D16" s="121">
        <v>7</v>
      </c>
      <c r="E16" s="121">
        <v>421</v>
      </c>
      <c r="F16" s="185">
        <v>2954</v>
      </c>
      <c r="G16" s="122">
        <f>D16/E16</f>
        <v>1.66270783847981E-2</v>
      </c>
      <c r="H16" s="100">
        <f t="shared" si="0"/>
        <v>0.14251861882193637</v>
      </c>
      <c r="I16" s="122">
        <v>8.2341428570000001</v>
      </c>
      <c r="J16" s="99" t="s">
        <v>679</v>
      </c>
      <c r="K16" s="198">
        <f>'Emissions Factors'!I22</f>
        <v>0.12401872800000001</v>
      </c>
      <c r="L16" s="100">
        <f t="shared" si="1"/>
        <v>1.021187923295426</v>
      </c>
      <c r="M16" s="100">
        <f t="shared" si="2"/>
        <v>1.6979371646242237E-2</v>
      </c>
      <c r="N16" s="453"/>
      <c r="O16" s="456"/>
    </row>
    <row r="19" spans="2:15" ht="13.5" thickBot="1" x14ac:dyDescent="0.35">
      <c r="B19" s="126" t="s">
        <v>693</v>
      </c>
      <c r="C19" s="86"/>
      <c r="D19" s="86"/>
      <c r="E19" s="86"/>
      <c r="F19" s="86"/>
      <c r="G19" s="86"/>
      <c r="H19" s="86"/>
      <c r="I19" s="87"/>
      <c r="J19" s="87"/>
      <c r="K19" s="123"/>
      <c r="L19" s="87"/>
      <c r="M19" s="86"/>
      <c r="N19" s="86"/>
      <c r="O19" s="86"/>
    </row>
    <row r="20" spans="2:15" ht="13.5" thickBot="1" x14ac:dyDescent="0.35">
      <c r="B20" s="89" t="s">
        <v>663</v>
      </c>
      <c r="C20" s="90" t="s">
        <v>664</v>
      </c>
      <c r="D20" s="91" t="s">
        <v>665</v>
      </c>
      <c r="E20" s="91" t="s">
        <v>666</v>
      </c>
      <c r="F20" s="91" t="s">
        <v>667</v>
      </c>
      <c r="G20" s="91" t="s">
        <v>668</v>
      </c>
      <c r="H20" s="91" t="s">
        <v>669</v>
      </c>
      <c r="I20" s="91" t="s">
        <v>670</v>
      </c>
      <c r="J20" s="91" t="s">
        <v>671</v>
      </c>
      <c r="K20" s="196" t="s">
        <v>672</v>
      </c>
      <c r="L20" s="91" t="s">
        <v>673</v>
      </c>
      <c r="M20" s="91" t="s">
        <v>694</v>
      </c>
      <c r="N20" s="91" t="s">
        <v>675</v>
      </c>
      <c r="O20" s="92" t="s">
        <v>676</v>
      </c>
    </row>
    <row r="21" spans="2:15" ht="13" x14ac:dyDescent="0.3">
      <c r="B21" s="434" t="s">
        <v>677</v>
      </c>
      <c r="C21" s="93" t="s">
        <v>678</v>
      </c>
      <c r="D21" s="94">
        <v>552</v>
      </c>
      <c r="E21" s="94">
        <v>751</v>
      </c>
      <c r="F21" s="95">
        <v>2804</v>
      </c>
      <c r="G21" s="96">
        <f>D21/E21</f>
        <v>0.73501997336884151</v>
      </c>
      <c r="H21" s="97">
        <f>E21/F21</f>
        <v>0.26783166904422256</v>
      </c>
      <c r="I21" s="96">
        <v>1.4856398550000001</v>
      </c>
      <c r="J21" s="94" t="s">
        <v>679</v>
      </c>
      <c r="K21" s="197">
        <v>0</v>
      </c>
      <c r="L21" s="94">
        <f>K21*I21</f>
        <v>0</v>
      </c>
      <c r="M21" s="94">
        <f>L21*G21</f>
        <v>0</v>
      </c>
      <c r="N21" s="436">
        <f>SUM(M21:M22)</f>
        <v>0</v>
      </c>
      <c r="O21" s="438">
        <f>N21*0.001</f>
        <v>0</v>
      </c>
    </row>
    <row r="22" spans="2:15" ht="13.5" thickBot="1" x14ac:dyDescent="0.35">
      <c r="B22" s="435"/>
      <c r="C22" s="98" t="s">
        <v>680</v>
      </c>
      <c r="D22" s="99">
        <v>199</v>
      </c>
      <c r="E22" s="99">
        <v>751</v>
      </c>
      <c r="F22" s="99">
        <v>2804</v>
      </c>
      <c r="G22" s="100">
        <f t="shared" ref="G22:H31" si="4">D22/E22</f>
        <v>0.26498002663115844</v>
      </c>
      <c r="H22" s="100">
        <f t="shared" si="4"/>
        <v>0.26783166904422256</v>
      </c>
      <c r="I22" s="100">
        <v>4.8647989950000001</v>
      </c>
      <c r="J22" s="99" t="s">
        <v>679</v>
      </c>
      <c r="K22" s="198">
        <v>0</v>
      </c>
      <c r="L22" s="99">
        <f>I22*K22</f>
        <v>0</v>
      </c>
      <c r="M22" s="99">
        <f>L22*G22</f>
        <v>0</v>
      </c>
      <c r="N22" s="437"/>
      <c r="O22" s="439"/>
    </row>
    <row r="23" spans="2:15" ht="13" x14ac:dyDescent="0.3">
      <c r="B23" s="440" t="s">
        <v>681</v>
      </c>
      <c r="C23" s="101" t="s">
        <v>682</v>
      </c>
      <c r="D23" s="102">
        <v>844</v>
      </c>
      <c r="E23" s="102">
        <v>1699</v>
      </c>
      <c r="F23" s="95">
        <v>2804</v>
      </c>
      <c r="G23" s="103">
        <f t="shared" si="4"/>
        <v>0.49676280164802827</v>
      </c>
      <c r="H23" s="97">
        <f t="shared" si="4"/>
        <v>0.60592011412268187</v>
      </c>
      <c r="I23" s="103">
        <v>9.6064644549999993</v>
      </c>
      <c r="J23" s="95" t="s">
        <v>683</v>
      </c>
      <c r="K23" s="130">
        <v>8.3607879999999995E-5</v>
      </c>
      <c r="L23" s="104">
        <f t="shared" ref="L23:L31" si="5">I23*K23</f>
        <v>8.0317612737790527E-4</v>
      </c>
      <c r="M23" s="104">
        <f>G23*L23</f>
        <v>3.9898802325306183E-4</v>
      </c>
      <c r="N23" s="449">
        <f>SUM(M23:M25)</f>
        <v>1.1268294231828015</v>
      </c>
      <c r="O23" s="450">
        <f>N23*0.001</f>
        <v>1.1268294231828015E-3</v>
      </c>
    </row>
    <row r="24" spans="2:15" ht="13" x14ac:dyDescent="0.3">
      <c r="B24" s="441"/>
      <c r="C24" s="105" t="s">
        <v>684</v>
      </c>
      <c r="D24" s="106">
        <v>561</v>
      </c>
      <c r="E24" s="106">
        <v>1699</v>
      </c>
      <c r="F24" s="95">
        <v>2804</v>
      </c>
      <c r="G24" s="108">
        <f t="shared" si="4"/>
        <v>0.3301942319011183</v>
      </c>
      <c r="H24" s="109">
        <f t="shared" si="4"/>
        <v>0.60592011412268187</v>
      </c>
      <c r="I24" s="108">
        <v>10.321711585999999</v>
      </c>
      <c r="J24" s="107" t="s">
        <v>683</v>
      </c>
      <c r="K24" s="199">
        <v>0.20935458600000001</v>
      </c>
      <c r="L24" s="109">
        <f t="shared" si="5"/>
        <v>2.1608976558984332</v>
      </c>
      <c r="M24" s="109">
        <f t="shared" ref="M24:M31" si="6">G24*L24</f>
        <v>0.71351594170631016</v>
      </c>
      <c r="N24" s="443"/>
      <c r="O24" s="446"/>
    </row>
    <row r="25" spans="2:15" ht="13.5" thickBot="1" x14ac:dyDescent="0.35">
      <c r="B25" s="448"/>
      <c r="C25" s="110" t="s">
        <v>685</v>
      </c>
      <c r="D25" s="111">
        <v>294</v>
      </c>
      <c r="E25" s="111">
        <v>1699</v>
      </c>
      <c r="F25" s="99">
        <v>2804</v>
      </c>
      <c r="G25" s="112">
        <f t="shared" si="4"/>
        <v>0.17304296645085343</v>
      </c>
      <c r="H25" s="100">
        <f t="shared" si="4"/>
        <v>0.60592011412268187</v>
      </c>
      <c r="I25" s="112">
        <v>27.415030609999999</v>
      </c>
      <c r="J25" s="113" t="s">
        <v>683</v>
      </c>
      <c r="K25" s="186">
        <v>8.7039711002480008E-2</v>
      </c>
      <c r="L25" s="114">
        <f t="shared" si="5"/>
        <v>2.3861963414185432</v>
      </c>
      <c r="M25" s="114">
        <f t="shared" si="6"/>
        <v>0.41291449345323816</v>
      </c>
      <c r="N25" s="444"/>
      <c r="O25" s="447"/>
    </row>
    <row r="26" spans="2:15" ht="13" x14ac:dyDescent="0.3">
      <c r="B26" s="440" t="s">
        <v>686</v>
      </c>
      <c r="C26" s="115" t="s">
        <v>687</v>
      </c>
      <c r="D26" s="116">
        <v>300</v>
      </c>
      <c r="E26" s="116">
        <v>354</v>
      </c>
      <c r="F26" s="94">
        <v>2804</v>
      </c>
      <c r="G26" s="117">
        <f t="shared" si="4"/>
        <v>0.84745762711864403</v>
      </c>
      <c r="H26" s="96">
        <f t="shared" si="4"/>
        <v>0.12624821683309559</v>
      </c>
      <c r="I26" s="117">
        <v>16.734866669999999</v>
      </c>
      <c r="J26" s="118" t="s">
        <v>679</v>
      </c>
      <c r="K26" s="200">
        <v>0.18391160147544</v>
      </c>
      <c r="L26" s="119">
        <f t="shared" si="5"/>
        <v>3.0777361297576635</v>
      </c>
      <c r="M26" s="119">
        <f t="shared" si="6"/>
        <v>2.6082509574217485</v>
      </c>
      <c r="N26" s="451">
        <f>SUM(M26:M31)</f>
        <v>2.7957664388560701</v>
      </c>
      <c r="O26" s="454">
        <f>N26*0.001</f>
        <v>2.7957664388560703E-3</v>
      </c>
    </row>
    <row r="27" spans="2:15" ht="13" x14ac:dyDescent="0.3">
      <c r="B27" s="441"/>
      <c r="C27" s="105" t="s">
        <v>688</v>
      </c>
      <c r="D27" s="106">
        <v>48</v>
      </c>
      <c r="E27" s="106">
        <v>354</v>
      </c>
      <c r="F27" s="95">
        <v>2804</v>
      </c>
      <c r="G27" s="108">
        <f t="shared" si="4"/>
        <v>0.13559322033898305</v>
      </c>
      <c r="H27" s="109">
        <f t="shared" si="4"/>
        <v>0.12624821683309559</v>
      </c>
      <c r="I27" s="108">
        <v>13.581875</v>
      </c>
      <c r="J27" s="107" t="s">
        <v>679</v>
      </c>
      <c r="K27" s="199">
        <v>9.195580073772E-2</v>
      </c>
      <c r="L27" s="109">
        <f t="shared" si="5"/>
        <v>1.248932191144621</v>
      </c>
      <c r="M27" s="109">
        <f t="shared" si="6"/>
        <v>0.16934673778232148</v>
      </c>
      <c r="N27" s="452"/>
      <c r="O27" s="455"/>
    </row>
    <row r="28" spans="2:15" ht="13" x14ac:dyDescent="0.3">
      <c r="B28" s="441"/>
      <c r="C28" s="105" t="s">
        <v>689</v>
      </c>
      <c r="D28" s="111">
        <v>0</v>
      </c>
      <c r="E28" s="106">
        <v>354</v>
      </c>
      <c r="F28" s="107"/>
      <c r="G28" s="108">
        <f t="shared" si="4"/>
        <v>0</v>
      </c>
      <c r="H28" s="114"/>
      <c r="I28" s="112"/>
      <c r="J28" s="107" t="s">
        <v>679</v>
      </c>
      <c r="K28" s="199">
        <v>0.24532233072732001</v>
      </c>
      <c r="L28" s="109">
        <f t="shared" si="5"/>
        <v>0</v>
      </c>
      <c r="M28" s="109">
        <f t="shared" si="6"/>
        <v>0</v>
      </c>
      <c r="N28" s="452"/>
      <c r="O28" s="455"/>
    </row>
    <row r="29" spans="2:15" ht="13" x14ac:dyDescent="0.3">
      <c r="B29" s="441"/>
      <c r="C29" s="105" t="s">
        <v>690</v>
      </c>
      <c r="D29" s="111">
        <v>0</v>
      </c>
      <c r="E29" s="106">
        <v>354</v>
      </c>
      <c r="F29" s="107"/>
      <c r="G29" s="108">
        <f t="shared" si="4"/>
        <v>0</v>
      </c>
      <c r="H29" s="114"/>
      <c r="I29" s="112"/>
      <c r="J29" s="107" t="s">
        <v>679</v>
      </c>
      <c r="K29" s="199">
        <v>5.5285714285714285E-2</v>
      </c>
      <c r="L29" s="109">
        <f>I29*K29</f>
        <v>0</v>
      </c>
      <c r="M29" s="109">
        <f t="shared" si="6"/>
        <v>0</v>
      </c>
      <c r="N29" s="452"/>
      <c r="O29" s="455"/>
    </row>
    <row r="30" spans="2:15" ht="13" x14ac:dyDescent="0.3">
      <c r="B30" s="441"/>
      <c r="C30" s="110" t="s">
        <v>691</v>
      </c>
      <c r="D30" s="111">
        <v>0</v>
      </c>
      <c r="E30" s="106">
        <v>354</v>
      </c>
      <c r="F30" s="107"/>
      <c r="G30" s="108">
        <f t="shared" si="4"/>
        <v>0</v>
      </c>
      <c r="H30" s="114"/>
      <c r="I30" s="112"/>
      <c r="J30" s="107" t="s">
        <v>679</v>
      </c>
      <c r="K30" s="186">
        <v>3.1666666666666665E-4</v>
      </c>
      <c r="L30" s="109">
        <f t="shared" si="5"/>
        <v>0</v>
      </c>
      <c r="M30" s="109">
        <f t="shared" si="6"/>
        <v>0</v>
      </c>
      <c r="N30" s="452"/>
      <c r="O30" s="455"/>
    </row>
    <row r="31" spans="2:15" ht="13.5" thickBot="1" x14ac:dyDescent="0.35">
      <c r="B31" s="448"/>
      <c r="C31" s="120" t="s">
        <v>692</v>
      </c>
      <c r="D31" s="121">
        <v>6</v>
      </c>
      <c r="E31" s="121">
        <v>354</v>
      </c>
      <c r="F31" s="185">
        <v>2804</v>
      </c>
      <c r="G31" s="122">
        <f t="shared" si="4"/>
        <v>1.6949152542372881E-2</v>
      </c>
      <c r="H31" s="100">
        <f t="shared" si="4"/>
        <v>0.12624821683309559</v>
      </c>
      <c r="I31" s="122">
        <v>8.6434999999999995</v>
      </c>
      <c r="J31" s="99" t="s">
        <v>679</v>
      </c>
      <c r="K31" s="198">
        <v>0.12401872800000001</v>
      </c>
      <c r="L31" s="100">
        <f t="shared" si="5"/>
        <v>1.0719558754680001</v>
      </c>
      <c r="M31" s="100">
        <f t="shared" si="6"/>
        <v>1.8168743652E-2</v>
      </c>
      <c r="N31" s="453"/>
      <c r="O31" s="456"/>
    </row>
    <row r="33" spans="2:15" ht="13.5" thickBot="1" x14ac:dyDescent="0.35">
      <c r="B33" s="126" t="s">
        <v>695</v>
      </c>
      <c r="C33" s="86"/>
      <c r="D33" s="86"/>
      <c r="E33" s="86"/>
      <c r="F33" s="86"/>
      <c r="G33" s="86"/>
      <c r="H33" s="86"/>
      <c r="I33" s="87"/>
      <c r="J33" s="87"/>
      <c r="K33" s="123"/>
      <c r="L33" s="87"/>
      <c r="M33" s="86"/>
      <c r="N33" s="86"/>
      <c r="O33" s="86"/>
    </row>
    <row r="34" spans="2:15" ht="13.5" thickBot="1" x14ac:dyDescent="0.35">
      <c r="B34" s="89" t="s">
        <v>663</v>
      </c>
      <c r="C34" s="90" t="s">
        <v>664</v>
      </c>
      <c r="D34" s="91" t="s">
        <v>665</v>
      </c>
      <c r="E34" s="91" t="s">
        <v>666</v>
      </c>
      <c r="F34" s="91" t="s">
        <v>667</v>
      </c>
      <c r="G34" s="91" t="s">
        <v>668</v>
      </c>
      <c r="H34" s="91" t="s">
        <v>669</v>
      </c>
      <c r="I34" s="91" t="s">
        <v>670</v>
      </c>
      <c r="J34" s="91" t="s">
        <v>671</v>
      </c>
      <c r="K34" s="196" t="s">
        <v>672</v>
      </c>
      <c r="L34" s="91" t="s">
        <v>673</v>
      </c>
      <c r="M34" s="91" t="s">
        <v>694</v>
      </c>
      <c r="N34" s="91" t="s">
        <v>675</v>
      </c>
      <c r="O34" s="92" t="s">
        <v>676</v>
      </c>
    </row>
    <row r="35" spans="2:15" ht="13" x14ac:dyDescent="0.3">
      <c r="B35" s="434" t="s">
        <v>677</v>
      </c>
      <c r="C35" s="93" t="s">
        <v>678</v>
      </c>
      <c r="D35" s="94">
        <v>28</v>
      </c>
      <c r="E35" s="94">
        <v>31</v>
      </c>
      <c r="F35" s="95">
        <v>150</v>
      </c>
      <c r="G35" s="96">
        <f>D35/E35</f>
        <v>0.90322580645161288</v>
      </c>
      <c r="H35" s="97">
        <f>E35/F35</f>
        <v>0.20666666666666667</v>
      </c>
      <c r="I35" s="96">
        <v>2.0328571430000002</v>
      </c>
      <c r="J35" s="94" t="s">
        <v>679</v>
      </c>
      <c r="K35" s="197">
        <v>0</v>
      </c>
      <c r="L35" s="94">
        <f>K35*I35</f>
        <v>0</v>
      </c>
      <c r="M35" s="94">
        <f t="shared" ref="M35:M45" si="7">L35*G35</f>
        <v>0</v>
      </c>
      <c r="N35" s="436">
        <f>AVERAGE(M35:M36)</f>
        <v>0</v>
      </c>
      <c r="O35" s="438">
        <f>N35*0.001</f>
        <v>0</v>
      </c>
    </row>
    <row r="36" spans="2:15" ht="13.5" thickBot="1" x14ac:dyDescent="0.35">
      <c r="B36" s="435"/>
      <c r="C36" s="98" t="s">
        <v>680</v>
      </c>
      <c r="D36" s="99">
        <v>3</v>
      </c>
      <c r="E36" s="99">
        <v>31</v>
      </c>
      <c r="F36" s="99">
        <v>150</v>
      </c>
      <c r="G36" s="100">
        <f>D36/E36</f>
        <v>9.6774193548387094E-2</v>
      </c>
      <c r="H36" s="100">
        <f t="shared" ref="H36:H45" si="8">E36/F36</f>
        <v>0.20666666666666667</v>
      </c>
      <c r="I36" s="100">
        <v>2.0966666699999998</v>
      </c>
      <c r="J36" s="99" t="s">
        <v>679</v>
      </c>
      <c r="K36" s="198">
        <v>0</v>
      </c>
      <c r="L36" s="99">
        <f>I36*K36</f>
        <v>0</v>
      </c>
      <c r="M36" s="99">
        <f t="shared" si="7"/>
        <v>0</v>
      </c>
      <c r="N36" s="437"/>
      <c r="O36" s="439"/>
    </row>
    <row r="37" spans="2:15" ht="13" x14ac:dyDescent="0.3">
      <c r="B37" s="441" t="s">
        <v>681</v>
      </c>
      <c r="C37" s="101" t="s">
        <v>682</v>
      </c>
      <c r="D37" s="102">
        <v>1</v>
      </c>
      <c r="E37" s="102">
        <v>52</v>
      </c>
      <c r="F37" s="95">
        <v>150</v>
      </c>
      <c r="G37" s="103">
        <f>D37/E37</f>
        <v>1.9230769230769232E-2</v>
      </c>
      <c r="H37" s="97">
        <f t="shared" si="8"/>
        <v>0.34666666666666668</v>
      </c>
      <c r="I37" s="103">
        <v>33.097999999999999</v>
      </c>
      <c r="J37" s="95" t="s">
        <v>683</v>
      </c>
      <c r="K37" s="130">
        <v>8.3607879999999995E-5</v>
      </c>
      <c r="L37" s="130">
        <f t="shared" ref="L37:L45" si="9">I37*K37</f>
        <v>2.7672536122399999E-3</v>
      </c>
      <c r="M37" s="130">
        <f t="shared" si="7"/>
        <v>5.3216415620000005E-5</v>
      </c>
      <c r="N37" s="442">
        <f>SUM(M37:M39)</f>
        <v>4.9599849660277249</v>
      </c>
      <c r="O37" s="445">
        <f>N37*0.001</f>
        <v>4.9599849660277246E-3</v>
      </c>
    </row>
    <row r="38" spans="2:15" ht="13" x14ac:dyDescent="0.3">
      <c r="B38" s="441"/>
      <c r="C38" s="105" t="s">
        <v>684</v>
      </c>
      <c r="D38" s="106">
        <v>49</v>
      </c>
      <c r="E38" s="106">
        <v>52</v>
      </c>
      <c r="F38" s="95">
        <v>150</v>
      </c>
      <c r="G38" s="108">
        <f t="shared" ref="G38:G44" si="10">D38/E38</f>
        <v>0.94230769230769229</v>
      </c>
      <c r="H38" s="109">
        <f t="shared" si="8"/>
        <v>0.34666666666666668</v>
      </c>
      <c r="I38" s="108">
        <v>24.377469390000002</v>
      </c>
      <c r="J38" s="107" t="s">
        <v>683</v>
      </c>
      <c r="K38" s="199">
        <v>0.20935458600000001</v>
      </c>
      <c r="L38" s="109">
        <f t="shared" si="9"/>
        <v>5.1035350118711227</v>
      </c>
      <c r="M38" s="109">
        <f t="shared" si="7"/>
        <v>4.8091002996477883</v>
      </c>
      <c r="N38" s="443"/>
      <c r="O38" s="446"/>
    </row>
    <row r="39" spans="2:15" ht="13.5" thickBot="1" x14ac:dyDescent="0.35">
      <c r="B39" s="448"/>
      <c r="C39" s="110" t="s">
        <v>685</v>
      </c>
      <c r="D39" s="111">
        <v>2</v>
      </c>
      <c r="E39" s="111">
        <v>52</v>
      </c>
      <c r="F39" s="99">
        <v>150</v>
      </c>
      <c r="G39" s="112">
        <f t="shared" si="10"/>
        <v>3.8461538461538464E-2</v>
      </c>
      <c r="H39" s="100">
        <f t="shared" si="8"/>
        <v>0.34666666666666668</v>
      </c>
      <c r="I39" s="112">
        <v>45.055500000000002</v>
      </c>
      <c r="J39" s="113" t="s">
        <v>683</v>
      </c>
      <c r="K39" s="186">
        <v>8.7039711002480008E-2</v>
      </c>
      <c r="L39" s="114">
        <f t="shared" si="9"/>
        <v>3.9216176990722382</v>
      </c>
      <c r="M39" s="114">
        <f t="shared" si="7"/>
        <v>0.15083144996431685</v>
      </c>
      <c r="N39" s="444"/>
      <c r="O39" s="447"/>
    </row>
    <row r="40" spans="2:15" ht="13" x14ac:dyDescent="0.3">
      <c r="B40" s="440" t="s">
        <v>686</v>
      </c>
      <c r="C40" s="115" t="s">
        <v>687</v>
      </c>
      <c r="D40" s="116">
        <v>65</v>
      </c>
      <c r="E40" s="116">
        <v>67</v>
      </c>
      <c r="F40" s="94">
        <v>150</v>
      </c>
      <c r="G40" s="117">
        <f t="shared" si="10"/>
        <v>0.97014925373134331</v>
      </c>
      <c r="H40" s="96">
        <f t="shared" si="8"/>
        <v>0.44666666666666666</v>
      </c>
      <c r="I40" s="117">
        <v>19.588415380000001</v>
      </c>
      <c r="J40" s="118" t="s">
        <v>679</v>
      </c>
      <c r="K40" s="200">
        <v>0.18391160147544</v>
      </c>
      <c r="L40" s="131">
        <f t="shared" si="9"/>
        <v>3.6025368429019395</v>
      </c>
      <c r="M40" s="96">
        <f t="shared" si="7"/>
        <v>3.4949984296809862</v>
      </c>
      <c r="N40" s="451">
        <f>SUM(M40:M45)</f>
        <v>3.5220274773670099</v>
      </c>
      <c r="O40" s="454">
        <f>N40*0.001</f>
        <v>3.5220274773670101E-3</v>
      </c>
    </row>
    <row r="41" spans="2:15" ht="13" x14ac:dyDescent="0.3">
      <c r="B41" s="441"/>
      <c r="C41" s="105" t="s">
        <v>688</v>
      </c>
      <c r="D41" s="106">
        <v>1</v>
      </c>
      <c r="E41" s="106">
        <v>67</v>
      </c>
      <c r="F41" s="95">
        <v>150</v>
      </c>
      <c r="G41" s="108">
        <f t="shared" si="10"/>
        <v>1.4925373134328358E-2</v>
      </c>
      <c r="H41" s="109">
        <f t="shared" si="8"/>
        <v>0.44666666666666666</v>
      </c>
      <c r="I41" s="108">
        <v>11.901</v>
      </c>
      <c r="J41" s="107" t="s">
        <v>679</v>
      </c>
      <c r="K41" s="199">
        <v>9.195580073772E-2</v>
      </c>
      <c r="L41" s="132">
        <f t="shared" si="9"/>
        <v>1.0943659845796057</v>
      </c>
      <c r="M41" s="109">
        <f t="shared" si="7"/>
        <v>1.633382066536725E-2</v>
      </c>
      <c r="N41" s="452"/>
      <c r="O41" s="455"/>
    </row>
    <row r="42" spans="2:15" ht="13" x14ac:dyDescent="0.3">
      <c r="B42" s="441"/>
      <c r="C42" s="105" t="s">
        <v>689</v>
      </c>
      <c r="D42" s="111">
        <v>0</v>
      </c>
      <c r="E42" s="106">
        <v>67</v>
      </c>
      <c r="F42" s="107"/>
      <c r="G42" s="108">
        <f t="shared" si="10"/>
        <v>0</v>
      </c>
      <c r="H42" s="114"/>
      <c r="I42" s="112"/>
      <c r="J42" s="107" t="s">
        <v>679</v>
      </c>
      <c r="K42" s="199">
        <v>0.24532233072732001</v>
      </c>
      <c r="L42" s="132">
        <f t="shared" si="9"/>
        <v>0</v>
      </c>
      <c r="M42" s="109">
        <f t="shared" si="7"/>
        <v>0</v>
      </c>
      <c r="N42" s="452"/>
      <c r="O42" s="455"/>
    </row>
    <row r="43" spans="2:15" ht="13" x14ac:dyDescent="0.3">
      <c r="B43" s="441"/>
      <c r="C43" s="105" t="s">
        <v>690</v>
      </c>
      <c r="D43" s="111">
        <v>0</v>
      </c>
      <c r="E43" s="106">
        <v>67</v>
      </c>
      <c r="F43" s="107"/>
      <c r="G43" s="108">
        <f t="shared" si="10"/>
        <v>0</v>
      </c>
      <c r="H43" s="114"/>
      <c r="I43" s="112"/>
      <c r="J43" s="107" t="s">
        <v>679</v>
      </c>
      <c r="K43" s="199">
        <v>5.5285714285714285E-2</v>
      </c>
      <c r="L43" s="132">
        <f t="shared" si="9"/>
        <v>0</v>
      </c>
      <c r="M43" s="109">
        <f t="shared" si="7"/>
        <v>0</v>
      </c>
      <c r="N43" s="452"/>
      <c r="O43" s="455"/>
    </row>
    <row r="44" spans="2:15" ht="13" x14ac:dyDescent="0.3">
      <c r="B44" s="441"/>
      <c r="C44" s="110" t="s">
        <v>691</v>
      </c>
      <c r="D44" s="111">
        <v>0</v>
      </c>
      <c r="E44" s="106">
        <v>67</v>
      </c>
      <c r="F44" s="107"/>
      <c r="G44" s="108">
        <f t="shared" si="10"/>
        <v>0</v>
      </c>
      <c r="H44" s="114"/>
      <c r="I44" s="112"/>
      <c r="J44" s="107" t="s">
        <v>679</v>
      </c>
      <c r="K44" s="186">
        <v>3.1666666666666665E-4</v>
      </c>
      <c r="L44" s="132">
        <f t="shared" si="9"/>
        <v>0</v>
      </c>
      <c r="M44" s="109">
        <f t="shared" si="7"/>
        <v>0</v>
      </c>
      <c r="N44" s="452"/>
      <c r="O44" s="455"/>
    </row>
    <row r="45" spans="2:15" ht="13.5" thickBot="1" x14ac:dyDescent="0.35">
      <c r="B45" s="448"/>
      <c r="C45" s="120" t="s">
        <v>692</v>
      </c>
      <c r="D45" s="121">
        <v>1</v>
      </c>
      <c r="E45" s="121">
        <v>67</v>
      </c>
      <c r="F45" s="185">
        <v>150</v>
      </c>
      <c r="G45" s="122">
        <f>D45/E45</f>
        <v>1.4925373134328358E-2</v>
      </c>
      <c r="H45" s="100">
        <f t="shared" si="8"/>
        <v>0.44666666666666666</v>
      </c>
      <c r="I45" s="122">
        <v>5.7779999999999996</v>
      </c>
      <c r="J45" s="99" t="s">
        <v>679</v>
      </c>
      <c r="K45" s="198">
        <v>0.12401872800000001</v>
      </c>
      <c r="L45" s="133">
        <f t="shared" si="9"/>
        <v>0.71658021038399999</v>
      </c>
      <c r="M45" s="100">
        <f t="shared" si="7"/>
        <v>1.0695227020656716E-2</v>
      </c>
      <c r="N45" s="453"/>
      <c r="O45" s="456"/>
    </row>
  </sheetData>
  <mergeCells count="28">
    <mergeCell ref="B40:B45"/>
    <mergeCell ref="N11:N16"/>
    <mergeCell ref="O11:O16"/>
    <mergeCell ref="N26:N31"/>
    <mergeCell ref="O26:O31"/>
    <mergeCell ref="N40:N45"/>
    <mergeCell ref="O40:O45"/>
    <mergeCell ref="B37:B39"/>
    <mergeCell ref="N37:N39"/>
    <mergeCell ref="O37:O39"/>
    <mergeCell ref="B35:B36"/>
    <mergeCell ref="N35:N36"/>
    <mergeCell ref="O35:O36"/>
    <mergeCell ref="B21:B22"/>
    <mergeCell ref="N21:N22"/>
    <mergeCell ref="O21:O22"/>
    <mergeCell ref="B23:B25"/>
    <mergeCell ref="N23:N25"/>
    <mergeCell ref="O23:O25"/>
    <mergeCell ref="B26:B31"/>
    <mergeCell ref="B11:B16"/>
    <mergeCell ref="B2:O2"/>
    <mergeCell ref="B6:B7"/>
    <mergeCell ref="N6:N7"/>
    <mergeCell ref="O6:O7"/>
    <mergeCell ref="B8:B10"/>
    <mergeCell ref="N8:N10"/>
    <mergeCell ref="O8:O10"/>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5C5A6-9553-4E1E-99D9-876ED9C15F46}">
  <dimension ref="B2:O49"/>
  <sheetViews>
    <sheetView topLeftCell="G1" zoomScale="80" zoomScaleNormal="80" workbookViewId="0">
      <selection activeCell="C315" sqref="C315"/>
    </sheetView>
  </sheetViews>
  <sheetFormatPr defaultColWidth="9.1796875" defaultRowHeight="12.5" x14ac:dyDescent="0.25"/>
  <cols>
    <col min="1" max="1" width="2.81640625" customWidth="1"/>
    <col min="2" max="3" width="30.81640625" customWidth="1"/>
    <col min="4" max="15" width="20.81640625" customWidth="1"/>
  </cols>
  <sheetData>
    <row r="2" spans="2:15" ht="13" x14ac:dyDescent="0.3">
      <c r="B2" s="431" t="s">
        <v>661</v>
      </c>
      <c r="C2" s="432"/>
      <c r="D2" s="432"/>
      <c r="E2" s="432"/>
      <c r="F2" s="432"/>
      <c r="G2" s="432"/>
      <c r="H2" s="432"/>
      <c r="I2" s="432"/>
      <c r="J2" s="432"/>
      <c r="K2" s="432"/>
      <c r="L2" s="432"/>
      <c r="M2" s="432"/>
      <c r="N2" s="432"/>
      <c r="O2" s="433"/>
    </row>
    <row r="3" spans="2:15" ht="13.5" thickBot="1" x14ac:dyDescent="0.35">
      <c r="B3" s="86"/>
      <c r="C3" s="86"/>
      <c r="D3" s="86"/>
      <c r="E3" s="86"/>
      <c r="F3" s="86"/>
      <c r="G3" s="86"/>
      <c r="H3" s="86"/>
      <c r="I3" s="86"/>
      <c r="J3" s="87"/>
      <c r="K3" s="87"/>
      <c r="L3" s="87"/>
      <c r="M3" s="87"/>
      <c r="N3" s="86"/>
      <c r="O3" s="86"/>
    </row>
    <row r="4" spans="2:15" ht="13.5" thickBot="1" x14ac:dyDescent="0.35">
      <c r="B4" s="88" t="s">
        <v>662</v>
      </c>
      <c r="C4" s="86"/>
      <c r="D4" s="86"/>
      <c r="E4" s="86"/>
      <c r="F4" s="86"/>
      <c r="G4" s="86"/>
      <c r="H4" s="86"/>
      <c r="I4" s="87"/>
      <c r="J4" s="87"/>
      <c r="K4" s="87"/>
      <c r="L4" s="87"/>
      <c r="M4" s="86"/>
      <c r="N4" s="86"/>
      <c r="O4" s="86"/>
    </row>
    <row r="5" spans="2:15" ht="13.5" thickBot="1" x14ac:dyDescent="0.35">
      <c r="B5" s="89" t="s">
        <v>663</v>
      </c>
      <c r="C5" s="90" t="s">
        <v>664</v>
      </c>
      <c r="D5" s="91" t="s">
        <v>665</v>
      </c>
      <c r="E5" s="91" t="s">
        <v>666</v>
      </c>
      <c r="F5" s="91" t="s">
        <v>667</v>
      </c>
      <c r="G5" s="91" t="s">
        <v>668</v>
      </c>
      <c r="H5" s="91" t="s">
        <v>669</v>
      </c>
      <c r="I5" s="91" t="s">
        <v>670</v>
      </c>
      <c r="J5" s="91" t="s">
        <v>671</v>
      </c>
      <c r="K5" s="91" t="s">
        <v>672</v>
      </c>
      <c r="L5" s="91" t="s">
        <v>673</v>
      </c>
      <c r="M5" s="91" t="s">
        <v>674</v>
      </c>
      <c r="N5" s="91" t="s">
        <v>675</v>
      </c>
      <c r="O5" s="92" t="s">
        <v>676</v>
      </c>
    </row>
    <row r="6" spans="2:15" ht="13" x14ac:dyDescent="0.3">
      <c r="B6" s="434" t="s">
        <v>677</v>
      </c>
      <c r="C6" s="93" t="s">
        <v>678</v>
      </c>
      <c r="D6" s="94">
        <v>391</v>
      </c>
      <c r="E6" s="94">
        <v>482</v>
      </c>
      <c r="F6" s="94">
        <v>1328</v>
      </c>
      <c r="G6" s="96">
        <f>D6/E6</f>
        <v>0.81120331950207469</v>
      </c>
      <c r="H6" s="97">
        <f>E6/F6</f>
        <v>0.36295180722891568</v>
      </c>
      <c r="I6" s="96">
        <v>1.1812455239999999</v>
      </c>
      <c r="J6" s="94" t="s">
        <v>679</v>
      </c>
      <c r="K6" s="197">
        <v>0</v>
      </c>
      <c r="L6" s="94">
        <f>K6*I6</f>
        <v>0</v>
      </c>
      <c r="M6" s="94">
        <f>L6*G6</f>
        <v>0</v>
      </c>
      <c r="N6" s="436">
        <f>SUM(M6:M7)</f>
        <v>0</v>
      </c>
      <c r="O6" s="438">
        <f>N6*0.001</f>
        <v>0</v>
      </c>
    </row>
    <row r="7" spans="2:15" ht="13.5" thickBot="1" x14ac:dyDescent="0.35">
      <c r="B7" s="435"/>
      <c r="C7" s="98" t="s">
        <v>680</v>
      </c>
      <c r="D7" s="99">
        <v>91</v>
      </c>
      <c r="E7" s="99">
        <v>482</v>
      </c>
      <c r="F7" s="99">
        <v>1328</v>
      </c>
      <c r="G7" s="100">
        <f>D7/E7</f>
        <v>0.18879668049792531</v>
      </c>
      <c r="H7" s="100">
        <f t="shared" ref="H7:H16" si="0">E7/F7</f>
        <v>0.36295180722891568</v>
      </c>
      <c r="I7" s="100">
        <v>4.0896813190000003</v>
      </c>
      <c r="J7" s="99" t="s">
        <v>679</v>
      </c>
      <c r="K7" s="198">
        <v>0</v>
      </c>
      <c r="L7" s="99">
        <f>I7*K7</f>
        <v>0</v>
      </c>
      <c r="M7" s="99">
        <f>L7*G7</f>
        <v>0</v>
      </c>
      <c r="N7" s="437"/>
      <c r="O7" s="439"/>
    </row>
    <row r="8" spans="2:15" ht="13" x14ac:dyDescent="0.3">
      <c r="B8" s="440" t="s">
        <v>681</v>
      </c>
      <c r="C8" s="101" t="s">
        <v>682</v>
      </c>
      <c r="D8" s="102">
        <v>378</v>
      </c>
      <c r="E8" s="102">
        <v>745</v>
      </c>
      <c r="F8" s="102">
        <v>1328</v>
      </c>
      <c r="G8" s="103">
        <f>D8/E8</f>
        <v>0.50738255033557045</v>
      </c>
      <c r="H8" s="97">
        <f t="shared" si="0"/>
        <v>0.56099397590361444</v>
      </c>
      <c r="I8" s="103">
        <v>9.7295079369999993</v>
      </c>
      <c r="J8" s="95" t="s">
        <v>683</v>
      </c>
      <c r="K8" s="130">
        <f>'Emissions Factors'!I30</f>
        <v>8.3607879999999995E-5</v>
      </c>
      <c r="L8" s="130">
        <f t="shared" ref="L8:L16" si="1">I8*K8</f>
        <v>8.1346353205574348E-4</v>
      </c>
      <c r="M8" s="130">
        <f t="shared" ref="M8:M16" si="2">G8*L8</f>
        <v>4.1273720149942418E-4</v>
      </c>
      <c r="N8" s="442">
        <f>SUM(M8:M10)</f>
        <v>1.2276684388887207</v>
      </c>
      <c r="O8" s="445">
        <f>N8*0.001</f>
        <v>1.2276684388887206E-3</v>
      </c>
    </row>
    <row r="9" spans="2:15" ht="13" x14ac:dyDescent="0.3">
      <c r="B9" s="441"/>
      <c r="C9" s="105" t="s">
        <v>684</v>
      </c>
      <c r="D9" s="106">
        <v>306</v>
      </c>
      <c r="E9" s="102">
        <v>745</v>
      </c>
      <c r="F9" s="102">
        <v>1328</v>
      </c>
      <c r="G9" s="108">
        <f t="shared" ref="G9:G16" si="3">D9/E9</f>
        <v>0.41073825503355704</v>
      </c>
      <c r="H9" s="109">
        <f t="shared" si="0"/>
        <v>0.56099397590361444</v>
      </c>
      <c r="I9" s="108">
        <v>12.00317647</v>
      </c>
      <c r="J9" s="107" t="s">
        <v>683</v>
      </c>
      <c r="K9" s="199">
        <f>'Emissions Factors'!I29</f>
        <v>0.20935458600000001</v>
      </c>
      <c r="L9" s="109">
        <f t="shared" si="1"/>
        <v>2.5129200405617915</v>
      </c>
      <c r="M9" s="109">
        <f t="shared" si="2"/>
        <v>1.0321523924992055</v>
      </c>
      <c r="N9" s="443"/>
      <c r="O9" s="446"/>
    </row>
    <row r="10" spans="2:15" ht="13.5" thickBot="1" x14ac:dyDescent="0.35">
      <c r="B10" s="441"/>
      <c r="C10" s="110" t="s">
        <v>685</v>
      </c>
      <c r="D10" s="111">
        <v>61</v>
      </c>
      <c r="E10" s="134">
        <v>745</v>
      </c>
      <c r="F10" s="121">
        <v>1328</v>
      </c>
      <c r="G10" s="112">
        <f t="shared" si="3"/>
        <v>8.1879194630872482E-2</v>
      </c>
      <c r="H10" s="100">
        <f t="shared" si="0"/>
        <v>0.56099397590361444</v>
      </c>
      <c r="I10" s="112">
        <v>27.376229500000001</v>
      </c>
      <c r="J10" s="113" t="s">
        <v>683</v>
      </c>
      <c r="K10" s="186">
        <f>'Emissions Factors'!I28</f>
        <v>8.7039711002480008E-2</v>
      </c>
      <c r="L10" s="114">
        <f t="shared" si="1"/>
        <v>2.3828191040175679</v>
      </c>
      <c r="M10" s="114">
        <f t="shared" si="2"/>
        <v>0.19510330918801563</v>
      </c>
      <c r="N10" s="444"/>
      <c r="O10" s="447"/>
    </row>
    <row r="11" spans="2:15" ht="13" x14ac:dyDescent="0.3">
      <c r="B11" s="440" t="s">
        <v>686</v>
      </c>
      <c r="C11" s="115" t="s">
        <v>687</v>
      </c>
      <c r="D11" s="135">
        <v>93</v>
      </c>
      <c r="E11" s="135">
        <v>101</v>
      </c>
      <c r="F11" s="135">
        <v>1328</v>
      </c>
      <c r="G11" s="117">
        <f t="shared" si="3"/>
        <v>0.92079207920792083</v>
      </c>
      <c r="H11" s="96">
        <f>E11/F11</f>
        <v>7.6054216867469882E-2</v>
      </c>
      <c r="I11" s="117">
        <v>20.048376340000001</v>
      </c>
      <c r="J11" s="118" t="s">
        <v>679</v>
      </c>
      <c r="K11" s="200">
        <f>'Emissions Factors'!I20</f>
        <v>0.18391160147544</v>
      </c>
      <c r="L11" s="119">
        <f t="shared" si="1"/>
        <v>3.6871289996717205</v>
      </c>
      <c r="M11" s="119">
        <f t="shared" si="2"/>
        <v>3.3950791779155449</v>
      </c>
      <c r="N11" s="451">
        <f>SUM(M11:M16)</f>
        <v>3.4508187210769745</v>
      </c>
      <c r="O11" s="454">
        <f>N11*0.001</f>
        <v>3.4508187210769746E-3</v>
      </c>
    </row>
    <row r="12" spans="2:15" ht="13" x14ac:dyDescent="0.3">
      <c r="B12" s="441"/>
      <c r="C12" s="105" t="s">
        <v>688</v>
      </c>
      <c r="D12" s="106">
        <v>7</v>
      </c>
      <c r="E12" s="106">
        <v>101</v>
      </c>
      <c r="F12" s="102">
        <v>1328</v>
      </c>
      <c r="G12" s="108">
        <f t="shared" si="3"/>
        <v>6.9306930693069313E-2</v>
      </c>
      <c r="H12" s="109">
        <f t="shared" si="0"/>
        <v>7.6054216867469882E-2</v>
      </c>
      <c r="I12" s="108">
        <v>7.2215714289999999</v>
      </c>
      <c r="J12" s="107" t="s">
        <v>679</v>
      </c>
      <c r="K12" s="199">
        <f>K11/2</f>
        <v>9.195580073772E-2</v>
      </c>
      <c r="L12" s="109">
        <f t="shared" si="1"/>
        <v>0.66406538333833587</v>
      </c>
      <c r="M12" s="109">
        <f t="shared" si="2"/>
        <v>4.602433349869655E-2</v>
      </c>
      <c r="N12" s="452"/>
      <c r="O12" s="455"/>
    </row>
    <row r="13" spans="2:15" ht="13" x14ac:dyDescent="0.3">
      <c r="B13" s="441"/>
      <c r="C13" s="105" t="s">
        <v>689</v>
      </c>
      <c r="D13" s="111">
        <v>0</v>
      </c>
      <c r="E13" s="106">
        <v>101</v>
      </c>
      <c r="F13" s="106"/>
      <c r="G13" s="108">
        <f t="shared" si="3"/>
        <v>0</v>
      </c>
      <c r="H13" s="114"/>
      <c r="I13" s="112"/>
      <c r="J13" s="107" t="s">
        <v>679</v>
      </c>
      <c r="K13" s="199">
        <f>'Emissions Factors'!I21</f>
        <v>0.24532233072732001</v>
      </c>
      <c r="L13" s="109">
        <f t="shared" si="1"/>
        <v>0</v>
      </c>
      <c r="M13" s="109">
        <f t="shared" si="2"/>
        <v>0</v>
      </c>
      <c r="N13" s="452"/>
      <c r="O13" s="455"/>
    </row>
    <row r="14" spans="2:15" ht="13" x14ac:dyDescent="0.3">
      <c r="B14" s="441"/>
      <c r="C14" s="105" t="s">
        <v>690</v>
      </c>
      <c r="D14" s="111">
        <v>0</v>
      </c>
      <c r="E14" s="106">
        <v>101</v>
      </c>
      <c r="F14" s="106"/>
      <c r="G14" s="108">
        <f t="shared" si="3"/>
        <v>0</v>
      </c>
      <c r="H14" s="114"/>
      <c r="I14" s="112"/>
      <c r="J14" s="107" t="s">
        <v>679</v>
      </c>
      <c r="K14" s="199">
        <f>'Emissions Factors'!I53</f>
        <v>5.5285714285714285E-2</v>
      </c>
      <c r="L14" s="109">
        <f t="shared" si="1"/>
        <v>0</v>
      </c>
      <c r="M14" s="109">
        <f t="shared" si="2"/>
        <v>0</v>
      </c>
      <c r="N14" s="452"/>
      <c r="O14" s="455"/>
    </row>
    <row r="15" spans="2:15" ht="13" x14ac:dyDescent="0.3">
      <c r="B15" s="441"/>
      <c r="C15" s="110" t="s">
        <v>691</v>
      </c>
      <c r="D15" s="111">
        <v>0</v>
      </c>
      <c r="E15" s="106">
        <v>101</v>
      </c>
      <c r="F15" s="106"/>
      <c r="G15" s="108">
        <f t="shared" si="3"/>
        <v>0</v>
      </c>
      <c r="H15" s="114"/>
      <c r="I15" s="112"/>
      <c r="J15" s="107" t="s">
        <v>679</v>
      </c>
      <c r="K15" s="186">
        <f>'Emissions Factors'!I51</f>
        <v>3.1666666666666665E-4</v>
      </c>
      <c r="L15" s="109">
        <f t="shared" si="1"/>
        <v>0</v>
      </c>
      <c r="M15" s="109">
        <f t="shared" si="2"/>
        <v>0</v>
      </c>
      <c r="N15" s="452"/>
      <c r="O15" s="455"/>
    </row>
    <row r="16" spans="2:15" ht="13.5" thickBot="1" x14ac:dyDescent="0.35">
      <c r="B16" s="448"/>
      <c r="C16" s="120" t="s">
        <v>692</v>
      </c>
      <c r="D16" s="121">
        <v>1</v>
      </c>
      <c r="E16" s="121">
        <v>101</v>
      </c>
      <c r="F16" s="184">
        <v>1328</v>
      </c>
      <c r="G16" s="122">
        <f t="shared" si="3"/>
        <v>9.9009900990099011E-3</v>
      </c>
      <c r="H16" s="100">
        <f t="shared" si="0"/>
        <v>7.6054216867469882E-2</v>
      </c>
      <c r="I16" s="122">
        <v>7.9119999999999999</v>
      </c>
      <c r="J16" s="99" t="s">
        <v>679</v>
      </c>
      <c r="K16" s="198">
        <f>'Emissions Factors'!I22</f>
        <v>0.12401872800000001</v>
      </c>
      <c r="L16" s="100">
        <f t="shared" si="1"/>
        <v>0.9812361759360001</v>
      </c>
      <c r="M16" s="100">
        <f t="shared" si="2"/>
        <v>9.715209662732675E-3</v>
      </c>
      <c r="N16" s="453"/>
      <c r="O16" s="456"/>
    </row>
    <row r="18" spans="2:15" ht="13" x14ac:dyDescent="0.3">
      <c r="B18" s="124" t="s">
        <v>696</v>
      </c>
      <c r="C18" s="124"/>
      <c r="D18" s="124"/>
      <c r="E18" s="124"/>
      <c r="F18" s="124"/>
      <c r="G18" s="124"/>
      <c r="H18" s="124"/>
      <c r="I18" s="125"/>
      <c r="J18" s="87"/>
      <c r="K18" s="87"/>
      <c r="L18" s="87"/>
      <c r="M18" s="86"/>
      <c r="N18" s="86"/>
      <c r="O18" s="86"/>
    </row>
    <row r="19" spans="2:15" ht="12.75" customHeight="1" x14ac:dyDescent="0.3">
      <c r="B19" s="457" t="s">
        <v>697</v>
      </c>
      <c r="C19" s="457"/>
      <c r="D19" s="457"/>
      <c r="E19" s="457"/>
      <c r="F19" s="457"/>
      <c r="G19" s="457"/>
      <c r="H19" s="457"/>
      <c r="I19" s="457"/>
      <c r="J19" s="457"/>
      <c r="K19" s="457"/>
      <c r="L19" s="457"/>
      <c r="M19" s="179"/>
      <c r="N19" s="179"/>
      <c r="O19" s="86"/>
    </row>
    <row r="20" spans="2:15" ht="12.75" customHeight="1" x14ac:dyDescent="0.3">
      <c r="B20" s="457" t="s">
        <v>698</v>
      </c>
      <c r="C20" s="457"/>
      <c r="D20" s="457"/>
      <c r="E20" s="457"/>
      <c r="F20" s="457"/>
      <c r="G20" s="457"/>
      <c r="H20" s="457"/>
      <c r="I20" s="457"/>
      <c r="J20" s="457"/>
      <c r="K20" s="457"/>
      <c r="L20" s="457"/>
      <c r="M20" s="179"/>
      <c r="N20" s="179"/>
      <c r="O20" s="86"/>
    </row>
    <row r="21" spans="2:15" ht="12.75" customHeight="1" x14ac:dyDescent="0.3">
      <c r="B21" s="457" t="s">
        <v>699</v>
      </c>
      <c r="C21" s="457"/>
      <c r="D21" s="457"/>
      <c r="E21" s="457"/>
      <c r="F21" s="457"/>
      <c r="G21" s="457"/>
      <c r="H21" s="457"/>
      <c r="I21" s="457"/>
      <c r="J21" s="457"/>
      <c r="K21" s="457"/>
      <c r="L21" s="457"/>
      <c r="M21" s="179"/>
      <c r="N21" s="179"/>
      <c r="O21" s="86"/>
    </row>
    <row r="22" spans="2:15" ht="13.5" thickBot="1" x14ac:dyDescent="0.35">
      <c r="B22" s="86"/>
      <c r="C22" s="86"/>
      <c r="D22" s="86"/>
      <c r="E22" s="86"/>
      <c r="F22" s="86"/>
      <c r="G22" s="86"/>
      <c r="H22" s="86"/>
      <c r="I22" s="86"/>
      <c r="J22" s="87"/>
      <c r="K22" s="87"/>
      <c r="L22" s="87"/>
      <c r="M22" s="87"/>
      <c r="N22" s="86"/>
      <c r="O22" s="86"/>
    </row>
    <row r="23" spans="2:15" ht="13.5" thickBot="1" x14ac:dyDescent="0.35">
      <c r="B23" s="126" t="s">
        <v>693</v>
      </c>
      <c r="C23" s="86"/>
      <c r="D23" s="86"/>
      <c r="E23" s="86"/>
      <c r="F23" s="86"/>
      <c r="G23" s="86"/>
      <c r="H23" s="86"/>
      <c r="I23" s="87"/>
      <c r="J23" s="87"/>
      <c r="K23" s="87"/>
      <c r="L23" s="87"/>
      <c r="M23" s="86"/>
      <c r="N23" s="86"/>
      <c r="O23" s="86"/>
    </row>
    <row r="24" spans="2:15" ht="13.5" thickBot="1" x14ac:dyDescent="0.35">
      <c r="B24" s="89" t="s">
        <v>663</v>
      </c>
      <c r="C24" s="90" t="s">
        <v>664</v>
      </c>
      <c r="D24" s="91" t="s">
        <v>665</v>
      </c>
      <c r="E24" s="91" t="s">
        <v>666</v>
      </c>
      <c r="F24" s="129" t="s">
        <v>667</v>
      </c>
      <c r="G24" s="91" t="s">
        <v>668</v>
      </c>
      <c r="H24" s="91" t="s">
        <v>669</v>
      </c>
      <c r="I24" s="91" t="s">
        <v>670</v>
      </c>
      <c r="J24" s="91" t="s">
        <v>671</v>
      </c>
      <c r="K24" s="91" t="s">
        <v>672</v>
      </c>
      <c r="L24" s="91" t="s">
        <v>673</v>
      </c>
      <c r="M24" s="91" t="s">
        <v>694</v>
      </c>
      <c r="N24" s="91" t="s">
        <v>675</v>
      </c>
      <c r="O24" s="92" t="s">
        <v>676</v>
      </c>
    </row>
    <row r="25" spans="2:15" ht="13" x14ac:dyDescent="0.3">
      <c r="B25" s="434" t="s">
        <v>677</v>
      </c>
      <c r="C25" s="93" t="s">
        <v>678</v>
      </c>
      <c r="D25" s="94">
        <v>371</v>
      </c>
      <c r="E25" s="94">
        <v>459</v>
      </c>
      <c r="F25" s="107">
        <v>1236</v>
      </c>
      <c r="G25" s="96">
        <f>D25/E25</f>
        <v>0.80827886710239649</v>
      </c>
      <c r="H25" s="97">
        <f>E25/F25</f>
        <v>0.37135922330097088</v>
      </c>
      <c r="I25" s="96">
        <v>1.1081051209999999</v>
      </c>
      <c r="J25" s="94" t="s">
        <v>679</v>
      </c>
      <c r="K25" s="197">
        <v>0</v>
      </c>
      <c r="L25" s="94">
        <f>K25*I25</f>
        <v>0</v>
      </c>
      <c r="M25" s="94">
        <f>L25*G25</f>
        <v>0</v>
      </c>
      <c r="N25" s="436">
        <f>SUM(M25:M26)</f>
        <v>0</v>
      </c>
      <c r="O25" s="438">
        <f>N25*0.001</f>
        <v>0</v>
      </c>
    </row>
    <row r="26" spans="2:15" ht="13.5" thickBot="1" x14ac:dyDescent="0.35">
      <c r="B26" s="435"/>
      <c r="C26" s="98" t="s">
        <v>680</v>
      </c>
      <c r="D26" s="99">
        <v>88</v>
      </c>
      <c r="E26" s="99">
        <v>459</v>
      </c>
      <c r="F26" s="99">
        <v>1236</v>
      </c>
      <c r="G26" s="100">
        <f>D26/E26</f>
        <v>0.19172113289760348</v>
      </c>
      <c r="H26" s="100">
        <f t="shared" ref="H26:H35" si="4">E26/F26</f>
        <v>0.37135922330097088</v>
      </c>
      <c r="I26" s="100">
        <v>4.1576250000000003</v>
      </c>
      <c r="J26" s="99" t="s">
        <v>679</v>
      </c>
      <c r="K26" s="198">
        <v>0</v>
      </c>
      <c r="L26" s="99">
        <f>I26*K26</f>
        <v>0</v>
      </c>
      <c r="M26" s="99">
        <f>L26*G26</f>
        <v>0</v>
      </c>
      <c r="N26" s="437"/>
      <c r="O26" s="439"/>
    </row>
    <row r="27" spans="2:15" ht="13" x14ac:dyDescent="0.3">
      <c r="B27" s="440" t="s">
        <v>681</v>
      </c>
      <c r="C27" s="101" t="s">
        <v>682</v>
      </c>
      <c r="D27" s="102">
        <v>377</v>
      </c>
      <c r="E27" s="102">
        <v>703</v>
      </c>
      <c r="F27" s="95">
        <v>1236</v>
      </c>
      <c r="G27" s="103">
        <f>D27/E27</f>
        <v>0.5362731152204836</v>
      </c>
      <c r="H27" s="97">
        <f t="shared" si="4"/>
        <v>0.56877022653721687</v>
      </c>
      <c r="I27" s="103">
        <v>9.6675225460000007</v>
      </c>
      <c r="J27" s="95" t="s">
        <v>683</v>
      </c>
      <c r="K27" s="130">
        <v>8.3607879999999995E-5</v>
      </c>
      <c r="L27" s="104">
        <f t="shared" ref="L27:L35" si="5">I27*K27</f>
        <v>8.0828106492326251E-4</v>
      </c>
      <c r="M27" s="104">
        <f t="shared" ref="M27:M35" si="6">G27*L27</f>
        <v>4.3345940466012791E-4</v>
      </c>
      <c r="N27" s="449">
        <f>SUM(M27:M29)</f>
        <v>0.99208747668735497</v>
      </c>
      <c r="O27" s="450">
        <f>N27*0.001</f>
        <v>9.9208747668735496E-4</v>
      </c>
    </row>
    <row r="28" spans="2:15" ht="13" x14ac:dyDescent="0.3">
      <c r="B28" s="441"/>
      <c r="C28" s="105" t="s">
        <v>684</v>
      </c>
      <c r="D28" s="106">
        <v>265</v>
      </c>
      <c r="E28" s="106">
        <v>703</v>
      </c>
      <c r="F28" s="107">
        <v>1236</v>
      </c>
      <c r="G28" s="108">
        <f t="shared" ref="G28:G35" si="7">D28/E28</f>
        <v>0.37695590327169276</v>
      </c>
      <c r="H28" s="109">
        <f t="shared" si="4"/>
        <v>0.56877022653721687</v>
      </c>
      <c r="I28" s="108">
        <v>9.9457660380000004</v>
      </c>
      <c r="J28" s="107" t="s">
        <v>683</v>
      </c>
      <c r="K28" s="199">
        <v>0.20935458600000001</v>
      </c>
      <c r="L28" s="109">
        <f t="shared" si="5"/>
        <v>2.0821917313383502</v>
      </c>
      <c r="M28" s="109">
        <f t="shared" si="6"/>
        <v>0.78489446487149761</v>
      </c>
      <c r="N28" s="443"/>
      <c r="O28" s="446"/>
    </row>
    <row r="29" spans="2:15" ht="13.5" thickBot="1" x14ac:dyDescent="0.35">
      <c r="B29" s="448"/>
      <c r="C29" s="110" t="s">
        <v>685</v>
      </c>
      <c r="D29" s="111">
        <v>61</v>
      </c>
      <c r="E29" s="111">
        <v>703</v>
      </c>
      <c r="F29" s="99">
        <v>1236</v>
      </c>
      <c r="G29" s="112">
        <f t="shared" si="7"/>
        <v>8.6770981507823614E-2</v>
      </c>
      <c r="H29" s="100">
        <f t="shared" si="4"/>
        <v>0.56877022653721687</v>
      </c>
      <c r="I29" s="112">
        <v>27.376229500000001</v>
      </c>
      <c r="J29" s="113" t="s">
        <v>683</v>
      </c>
      <c r="K29" s="186">
        <v>8.7039711002480008E-2</v>
      </c>
      <c r="L29" s="114">
        <f t="shared" si="5"/>
        <v>2.3828191040175679</v>
      </c>
      <c r="M29" s="114">
        <f t="shared" si="6"/>
        <v>0.20675955241119723</v>
      </c>
      <c r="N29" s="444"/>
      <c r="O29" s="447"/>
    </row>
    <row r="30" spans="2:15" ht="13" x14ac:dyDescent="0.3">
      <c r="B30" s="440" t="s">
        <v>686</v>
      </c>
      <c r="C30" s="115" t="s">
        <v>687</v>
      </c>
      <c r="D30" s="116">
        <v>66</v>
      </c>
      <c r="E30" s="116">
        <v>74</v>
      </c>
      <c r="F30" s="94">
        <v>1236</v>
      </c>
      <c r="G30" s="117">
        <f t="shared" si="7"/>
        <v>0.89189189189189189</v>
      </c>
      <c r="H30" s="96">
        <f t="shared" si="4"/>
        <v>5.9870550161812294E-2</v>
      </c>
      <c r="I30" s="117">
        <v>17.1274242</v>
      </c>
      <c r="J30" s="118" t="s">
        <v>679</v>
      </c>
      <c r="K30" s="200">
        <v>0.18391160147544</v>
      </c>
      <c r="L30" s="119">
        <f t="shared" si="5"/>
        <v>3.1499320137712066</v>
      </c>
      <c r="M30" s="119">
        <f t="shared" si="6"/>
        <v>2.8093988230932383</v>
      </c>
      <c r="N30" s="451">
        <f>SUM(M30:M35)</f>
        <v>2.8854757671378919</v>
      </c>
      <c r="O30" s="454">
        <f>N30*0.001</f>
        <v>2.885475767137892E-3</v>
      </c>
    </row>
    <row r="31" spans="2:15" ht="13" x14ac:dyDescent="0.3">
      <c r="B31" s="441"/>
      <c r="C31" s="105" t="s">
        <v>688</v>
      </c>
      <c r="D31" s="106">
        <v>7</v>
      </c>
      <c r="E31" s="106">
        <v>74</v>
      </c>
      <c r="F31" s="107">
        <v>1236</v>
      </c>
      <c r="G31" s="108">
        <f t="shared" si="7"/>
        <v>9.45945945945946E-2</v>
      </c>
      <c r="H31" s="109">
        <f t="shared" si="4"/>
        <v>5.9870550161812294E-2</v>
      </c>
      <c r="I31" s="108">
        <v>7.2215714289999999</v>
      </c>
      <c r="J31" s="107" t="s">
        <v>679</v>
      </c>
      <c r="K31" s="199">
        <v>9.195580073772E-2</v>
      </c>
      <c r="L31" s="109">
        <f t="shared" si="5"/>
        <v>0.66406538333833587</v>
      </c>
      <c r="M31" s="109">
        <f t="shared" si="6"/>
        <v>6.2816995721193938E-2</v>
      </c>
      <c r="N31" s="452"/>
      <c r="O31" s="455"/>
    </row>
    <row r="32" spans="2:15" ht="13" x14ac:dyDescent="0.3">
      <c r="B32" s="441"/>
      <c r="C32" s="105" t="s">
        <v>689</v>
      </c>
      <c r="D32" s="111">
        <v>0</v>
      </c>
      <c r="E32" s="106">
        <v>74</v>
      </c>
      <c r="F32" s="113"/>
      <c r="G32" s="108">
        <f t="shared" si="7"/>
        <v>0</v>
      </c>
      <c r="H32" s="114"/>
      <c r="I32" s="112"/>
      <c r="J32" s="107" t="s">
        <v>679</v>
      </c>
      <c r="K32" s="199">
        <v>0.24532233072732001</v>
      </c>
      <c r="L32" s="109">
        <f t="shared" si="5"/>
        <v>0</v>
      </c>
      <c r="M32" s="109">
        <f t="shared" si="6"/>
        <v>0</v>
      </c>
      <c r="N32" s="452"/>
      <c r="O32" s="455"/>
    </row>
    <row r="33" spans="2:15" ht="13" x14ac:dyDescent="0.3">
      <c r="B33" s="441"/>
      <c r="C33" s="105" t="s">
        <v>690</v>
      </c>
      <c r="D33" s="111">
        <v>0</v>
      </c>
      <c r="E33" s="106">
        <v>74</v>
      </c>
      <c r="F33" s="113"/>
      <c r="G33" s="108">
        <f t="shared" si="7"/>
        <v>0</v>
      </c>
      <c r="H33" s="114"/>
      <c r="I33" s="112"/>
      <c r="J33" s="107" t="s">
        <v>679</v>
      </c>
      <c r="K33" s="199">
        <v>5.5285714285714285E-2</v>
      </c>
      <c r="L33" s="109">
        <f t="shared" si="5"/>
        <v>0</v>
      </c>
      <c r="M33" s="109">
        <f t="shared" si="6"/>
        <v>0</v>
      </c>
      <c r="N33" s="452"/>
      <c r="O33" s="455"/>
    </row>
    <row r="34" spans="2:15" ht="13" x14ac:dyDescent="0.3">
      <c r="B34" s="441"/>
      <c r="C34" s="110" t="s">
        <v>691</v>
      </c>
      <c r="D34" s="111">
        <v>0</v>
      </c>
      <c r="E34" s="106">
        <v>74</v>
      </c>
      <c r="F34" s="113"/>
      <c r="G34" s="108">
        <f t="shared" si="7"/>
        <v>0</v>
      </c>
      <c r="H34" s="114"/>
      <c r="I34" s="112"/>
      <c r="J34" s="107" t="s">
        <v>679</v>
      </c>
      <c r="K34" s="186">
        <v>3.1666666666666665E-4</v>
      </c>
      <c r="L34" s="109">
        <f t="shared" si="5"/>
        <v>0</v>
      </c>
      <c r="M34" s="109">
        <f t="shared" si="6"/>
        <v>0</v>
      </c>
      <c r="N34" s="452"/>
      <c r="O34" s="455"/>
    </row>
    <row r="35" spans="2:15" ht="13.5" thickBot="1" x14ac:dyDescent="0.35">
      <c r="B35" s="448"/>
      <c r="C35" s="120" t="s">
        <v>692</v>
      </c>
      <c r="D35" s="121">
        <v>1</v>
      </c>
      <c r="E35" s="121">
        <v>74</v>
      </c>
      <c r="F35" s="99">
        <v>1236</v>
      </c>
      <c r="G35" s="122">
        <f t="shared" si="7"/>
        <v>1.3513513513513514E-2</v>
      </c>
      <c r="H35" s="100">
        <f t="shared" si="4"/>
        <v>5.9870550161812294E-2</v>
      </c>
      <c r="I35" s="122">
        <v>7.9119999999999999</v>
      </c>
      <c r="J35" s="99" t="s">
        <v>679</v>
      </c>
      <c r="K35" s="198">
        <v>0.12401872800000001</v>
      </c>
      <c r="L35" s="100">
        <f t="shared" si="5"/>
        <v>0.9812361759360001</v>
      </c>
      <c r="M35" s="100">
        <f t="shared" si="6"/>
        <v>1.3259948323459461E-2</v>
      </c>
      <c r="N35" s="453"/>
      <c r="O35" s="456"/>
    </row>
    <row r="36" spans="2:15" ht="13.5" thickBot="1" x14ac:dyDescent="0.35">
      <c r="B36" s="86"/>
      <c r="C36" s="86"/>
      <c r="D36" s="86"/>
      <c r="E36" s="86"/>
      <c r="F36" s="86"/>
      <c r="G36" s="86"/>
      <c r="H36" s="86"/>
      <c r="I36" s="86"/>
      <c r="J36" s="87"/>
      <c r="K36" s="87"/>
      <c r="L36" s="87"/>
      <c r="M36" s="87"/>
      <c r="N36" s="86"/>
      <c r="O36" s="86"/>
    </row>
    <row r="37" spans="2:15" ht="13.5" thickBot="1" x14ac:dyDescent="0.35">
      <c r="B37" s="126" t="s">
        <v>695</v>
      </c>
      <c r="C37" s="86"/>
      <c r="D37" s="86"/>
      <c r="E37" s="86"/>
      <c r="F37" s="86"/>
      <c r="G37" s="86"/>
      <c r="H37" s="86"/>
      <c r="I37" s="87"/>
      <c r="J37" s="87"/>
      <c r="K37" s="87"/>
      <c r="L37" s="87"/>
      <c r="M37" s="86"/>
      <c r="N37" s="86"/>
      <c r="O37" s="86"/>
    </row>
    <row r="38" spans="2:15" ht="13.5" thickBot="1" x14ac:dyDescent="0.35">
      <c r="B38" s="89" t="s">
        <v>663</v>
      </c>
      <c r="C38" s="90" t="s">
        <v>664</v>
      </c>
      <c r="D38" s="91" t="s">
        <v>665</v>
      </c>
      <c r="E38" s="91" t="s">
        <v>666</v>
      </c>
      <c r="F38" s="91" t="s">
        <v>667</v>
      </c>
      <c r="G38" s="91" t="s">
        <v>668</v>
      </c>
      <c r="H38" s="91" t="s">
        <v>669</v>
      </c>
      <c r="I38" s="91" t="s">
        <v>670</v>
      </c>
      <c r="J38" s="91" t="s">
        <v>671</v>
      </c>
      <c r="K38" s="91" t="s">
        <v>672</v>
      </c>
      <c r="L38" s="91" t="s">
        <v>673</v>
      </c>
      <c r="M38" s="91" t="s">
        <v>694</v>
      </c>
      <c r="N38" s="91" t="s">
        <v>675</v>
      </c>
      <c r="O38" s="92" t="s">
        <v>676</v>
      </c>
    </row>
    <row r="39" spans="2:15" ht="13" x14ac:dyDescent="0.3">
      <c r="B39" s="434" t="s">
        <v>677</v>
      </c>
      <c r="C39" s="93" t="s">
        <v>678</v>
      </c>
      <c r="D39" s="94">
        <v>20</v>
      </c>
      <c r="E39" s="94">
        <v>23</v>
      </c>
      <c r="F39" s="95">
        <v>92</v>
      </c>
      <c r="G39" s="96">
        <f>D39/E39</f>
        <v>0.86956521739130432</v>
      </c>
      <c r="H39" s="97">
        <f>E39/F39</f>
        <v>0.25</v>
      </c>
      <c r="I39" s="96">
        <v>2.5379999999999998</v>
      </c>
      <c r="J39" s="94" t="s">
        <v>679</v>
      </c>
      <c r="K39" s="197">
        <v>0</v>
      </c>
      <c r="L39" s="94">
        <f>K39*I39</f>
        <v>0</v>
      </c>
      <c r="M39" s="94">
        <f t="shared" ref="M39:M49" si="8">L39*G39</f>
        <v>0</v>
      </c>
      <c r="N39" s="436">
        <f>SUM(M39:M40)</f>
        <v>0</v>
      </c>
      <c r="O39" s="438">
        <f>N39*0.001</f>
        <v>0</v>
      </c>
    </row>
    <row r="40" spans="2:15" ht="13.5" thickBot="1" x14ac:dyDescent="0.35">
      <c r="B40" s="435"/>
      <c r="C40" s="98" t="s">
        <v>680</v>
      </c>
      <c r="D40" s="99">
        <v>3</v>
      </c>
      <c r="E40" s="99">
        <v>23</v>
      </c>
      <c r="F40" s="99">
        <v>92</v>
      </c>
      <c r="G40" s="100">
        <f>D40/E40</f>
        <v>0.13043478260869565</v>
      </c>
      <c r="H40" s="100">
        <f t="shared" ref="H40:H49" si="9">E40/F40</f>
        <v>0.25</v>
      </c>
      <c r="I40" s="100">
        <v>2.0966666699999998</v>
      </c>
      <c r="J40" s="99" t="s">
        <v>679</v>
      </c>
      <c r="K40" s="198">
        <v>0</v>
      </c>
      <c r="L40" s="99">
        <f>I40*K40</f>
        <v>0</v>
      </c>
      <c r="M40" s="99">
        <f t="shared" si="8"/>
        <v>0</v>
      </c>
      <c r="N40" s="437"/>
      <c r="O40" s="439"/>
    </row>
    <row r="41" spans="2:15" ht="13" x14ac:dyDescent="0.3">
      <c r="B41" s="441" t="s">
        <v>681</v>
      </c>
      <c r="C41" s="101" t="s">
        <v>682</v>
      </c>
      <c r="D41" s="102">
        <v>1</v>
      </c>
      <c r="E41" s="102">
        <v>42</v>
      </c>
      <c r="F41" s="95">
        <v>92</v>
      </c>
      <c r="G41" s="103">
        <f>D41/E41</f>
        <v>2.3809523809523808E-2</v>
      </c>
      <c r="H41" s="97">
        <f t="shared" si="9"/>
        <v>0.45652173913043476</v>
      </c>
      <c r="I41" s="103">
        <v>33.097999999999999</v>
      </c>
      <c r="J41" s="95" t="s">
        <v>683</v>
      </c>
      <c r="K41" s="130">
        <v>8.3607879999999995E-5</v>
      </c>
      <c r="L41" s="130">
        <f t="shared" ref="L41:L49" si="10">I41*K41</f>
        <v>2.7672536122399999E-3</v>
      </c>
      <c r="M41" s="130">
        <f t="shared" si="8"/>
        <v>6.5886990767619042E-5</v>
      </c>
      <c r="N41" s="442">
        <f>SUM(M41:M43)</f>
        <v>5.1708450215932276</v>
      </c>
      <c r="O41" s="445">
        <f>N41*0.001</f>
        <v>5.1708450215932275E-3</v>
      </c>
    </row>
    <row r="42" spans="2:15" ht="13" x14ac:dyDescent="0.3">
      <c r="B42" s="441"/>
      <c r="C42" s="105" t="s">
        <v>684</v>
      </c>
      <c r="D42" s="106">
        <v>41</v>
      </c>
      <c r="E42" s="106">
        <v>42</v>
      </c>
      <c r="F42" s="107">
        <v>92</v>
      </c>
      <c r="G42" s="108">
        <f t="shared" ref="G42:G49" si="11">D42/E42</f>
        <v>0.97619047619047616</v>
      </c>
      <c r="H42" s="109">
        <f t="shared" si="9"/>
        <v>0.45652173913043476</v>
      </c>
      <c r="I42" s="108">
        <v>25.301073169999999</v>
      </c>
      <c r="J42" s="107" t="s">
        <v>683</v>
      </c>
      <c r="K42" s="199">
        <v>0.20935458600000001</v>
      </c>
      <c r="L42" s="109">
        <f t="shared" si="10"/>
        <v>5.2968956988610572</v>
      </c>
      <c r="M42" s="109">
        <f t="shared" si="8"/>
        <v>5.1707791346024603</v>
      </c>
      <c r="N42" s="443"/>
      <c r="O42" s="446"/>
    </row>
    <row r="43" spans="2:15" ht="13.5" thickBot="1" x14ac:dyDescent="0.35">
      <c r="B43" s="448"/>
      <c r="C43" s="110" t="s">
        <v>685</v>
      </c>
      <c r="D43" s="111">
        <v>0</v>
      </c>
      <c r="E43" s="111">
        <v>42</v>
      </c>
      <c r="F43" s="99">
        <v>92</v>
      </c>
      <c r="G43" s="112">
        <f t="shared" si="11"/>
        <v>0</v>
      </c>
      <c r="H43" s="100">
        <f t="shared" si="9"/>
        <v>0.45652173913043476</v>
      </c>
      <c r="I43" s="112">
        <v>45.055500000000002</v>
      </c>
      <c r="J43" s="113" t="s">
        <v>683</v>
      </c>
      <c r="K43" s="186">
        <v>8.7039711002480008E-2</v>
      </c>
      <c r="L43" s="114">
        <f t="shared" si="10"/>
        <v>3.9216176990722382</v>
      </c>
      <c r="M43" s="114">
        <f t="shared" si="8"/>
        <v>0</v>
      </c>
      <c r="N43" s="444"/>
      <c r="O43" s="447"/>
    </row>
    <row r="44" spans="2:15" ht="13" x14ac:dyDescent="0.3">
      <c r="B44" s="440" t="s">
        <v>686</v>
      </c>
      <c r="C44" s="115" t="s">
        <v>687</v>
      </c>
      <c r="D44" s="116">
        <v>27</v>
      </c>
      <c r="E44" s="116">
        <v>27</v>
      </c>
      <c r="F44" s="94">
        <v>92</v>
      </c>
      <c r="G44" s="117">
        <f t="shared" si="11"/>
        <v>1</v>
      </c>
      <c r="H44" s="96">
        <f t="shared" si="9"/>
        <v>0.29347826086956524</v>
      </c>
      <c r="I44" s="117">
        <v>27.204814809999998</v>
      </c>
      <c r="J44" s="118" t="s">
        <v>679</v>
      </c>
      <c r="K44" s="200">
        <v>0.18391160147544</v>
      </c>
      <c r="L44" s="131">
        <f t="shared" si="10"/>
        <v>5.0032810595498676</v>
      </c>
      <c r="M44" s="96">
        <f t="shared" si="8"/>
        <v>5.0032810595498676</v>
      </c>
      <c r="N44" s="451">
        <f>SUM(M44:M49)</f>
        <v>5.0032810595498676</v>
      </c>
      <c r="O44" s="454">
        <f>N44*0.001</f>
        <v>5.0032810595498677E-3</v>
      </c>
    </row>
    <row r="45" spans="2:15" ht="13" x14ac:dyDescent="0.3">
      <c r="B45" s="441"/>
      <c r="C45" s="105" t="s">
        <v>688</v>
      </c>
      <c r="D45" s="106">
        <v>0</v>
      </c>
      <c r="E45" s="106">
        <v>27</v>
      </c>
      <c r="F45" s="107">
        <v>92</v>
      </c>
      <c r="G45" s="108">
        <f t="shared" si="11"/>
        <v>0</v>
      </c>
      <c r="H45" s="109">
        <f t="shared" si="9"/>
        <v>0.29347826086956524</v>
      </c>
      <c r="I45" s="108">
        <v>11.901</v>
      </c>
      <c r="J45" s="107" t="s">
        <v>679</v>
      </c>
      <c r="K45" s="199">
        <v>9.195580073772E-2</v>
      </c>
      <c r="L45" s="132">
        <f t="shared" si="10"/>
        <v>1.0943659845796057</v>
      </c>
      <c r="M45" s="109">
        <f t="shared" si="8"/>
        <v>0</v>
      </c>
      <c r="N45" s="452"/>
      <c r="O45" s="455"/>
    </row>
    <row r="46" spans="2:15" ht="13" x14ac:dyDescent="0.3">
      <c r="B46" s="441"/>
      <c r="C46" s="105" t="s">
        <v>689</v>
      </c>
      <c r="D46" s="111">
        <v>0</v>
      </c>
      <c r="E46" s="106">
        <v>27</v>
      </c>
      <c r="F46" s="113"/>
      <c r="G46" s="108">
        <f t="shared" si="11"/>
        <v>0</v>
      </c>
      <c r="H46" s="114"/>
      <c r="I46" s="112"/>
      <c r="J46" s="107" t="s">
        <v>679</v>
      </c>
      <c r="K46" s="199">
        <v>0.24532233072732001</v>
      </c>
      <c r="L46" s="132">
        <f t="shared" si="10"/>
        <v>0</v>
      </c>
      <c r="M46" s="109">
        <f t="shared" si="8"/>
        <v>0</v>
      </c>
      <c r="N46" s="452"/>
      <c r="O46" s="455"/>
    </row>
    <row r="47" spans="2:15" ht="13" x14ac:dyDescent="0.3">
      <c r="B47" s="441"/>
      <c r="C47" s="105" t="s">
        <v>690</v>
      </c>
      <c r="D47" s="111">
        <v>0</v>
      </c>
      <c r="E47" s="106">
        <v>27</v>
      </c>
      <c r="F47" s="113"/>
      <c r="G47" s="108">
        <f t="shared" si="11"/>
        <v>0</v>
      </c>
      <c r="H47" s="114"/>
      <c r="I47" s="112"/>
      <c r="J47" s="107" t="s">
        <v>679</v>
      </c>
      <c r="K47" s="199">
        <v>5.5285714285714285E-2</v>
      </c>
      <c r="L47" s="132">
        <f t="shared" si="10"/>
        <v>0</v>
      </c>
      <c r="M47" s="109">
        <f t="shared" si="8"/>
        <v>0</v>
      </c>
      <c r="N47" s="452"/>
      <c r="O47" s="455"/>
    </row>
    <row r="48" spans="2:15" ht="13" x14ac:dyDescent="0.3">
      <c r="B48" s="441"/>
      <c r="C48" s="110" t="s">
        <v>691</v>
      </c>
      <c r="D48" s="111">
        <v>0</v>
      </c>
      <c r="E48" s="106">
        <v>27</v>
      </c>
      <c r="F48" s="113"/>
      <c r="G48" s="108">
        <f t="shared" si="11"/>
        <v>0</v>
      </c>
      <c r="H48" s="114"/>
      <c r="I48" s="112"/>
      <c r="J48" s="107" t="s">
        <v>679</v>
      </c>
      <c r="K48" s="186">
        <v>3.1666666666666665E-4</v>
      </c>
      <c r="L48" s="132">
        <f t="shared" si="10"/>
        <v>0</v>
      </c>
      <c r="M48" s="109">
        <f t="shared" si="8"/>
        <v>0</v>
      </c>
      <c r="N48" s="452"/>
      <c r="O48" s="455"/>
    </row>
    <row r="49" spans="2:15" ht="13.5" thickBot="1" x14ac:dyDescent="0.35">
      <c r="B49" s="448"/>
      <c r="C49" s="120" t="s">
        <v>692</v>
      </c>
      <c r="D49" s="121">
        <v>0</v>
      </c>
      <c r="E49" s="121">
        <v>27</v>
      </c>
      <c r="F49" s="99">
        <v>92</v>
      </c>
      <c r="G49" s="122">
        <f t="shared" si="11"/>
        <v>0</v>
      </c>
      <c r="H49" s="100">
        <f t="shared" si="9"/>
        <v>0.29347826086956524</v>
      </c>
      <c r="I49" s="122">
        <v>5.7779999999999996</v>
      </c>
      <c r="J49" s="99" t="s">
        <v>679</v>
      </c>
      <c r="K49" s="198">
        <v>0.12401872800000001</v>
      </c>
      <c r="L49" s="133">
        <f t="shared" si="10"/>
        <v>0.71658021038399999</v>
      </c>
      <c r="M49" s="100">
        <f t="shared" si="8"/>
        <v>0</v>
      </c>
      <c r="N49" s="453"/>
      <c r="O49" s="456"/>
    </row>
  </sheetData>
  <mergeCells count="31">
    <mergeCell ref="B30:B35"/>
    <mergeCell ref="B44:B49"/>
    <mergeCell ref="N11:N16"/>
    <mergeCell ref="O11:O16"/>
    <mergeCell ref="N30:N35"/>
    <mergeCell ref="O30:O35"/>
    <mergeCell ref="N44:N49"/>
    <mergeCell ref="O44:O49"/>
    <mergeCell ref="B41:B43"/>
    <mergeCell ref="N41:N43"/>
    <mergeCell ref="O41:O43"/>
    <mergeCell ref="B39:B40"/>
    <mergeCell ref="N39:N40"/>
    <mergeCell ref="O39:O40"/>
    <mergeCell ref="B25:B26"/>
    <mergeCell ref="N25:N26"/>
    <mergeCell ref="O25:O26"/>
    <mergeCell ref="B27:B29"/>
    <mergeCell ref="N27:N29"/>
    <mergeCell ref="O27:O29"/>
    <mergeCell ref="B19:L19"/>
    <mergeCell ref="B20:L20"/>
    <mergeCell ref="B21:L21"/>
    <mergeCell ref="B11:B16"/>
    <mergeCell ref="B2:O2"/>
    <mergeCell ref="B6:B7"/>
    <mergeCell ref="N6:N7"/>
    <mergeCell ref="O6:O7"/>
    <mergeCell ref="B8:B10"/>
    <mergeCell ref="N8:N10"/>
    <mergeCell ref="O8:O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1E9C0-0275-4BA9-A835-CD2FA055D28A}">
  <dimension ref="B2:O49"/>
  <sheetViews>
    <sheetView zoomScale="80" zoomScaleNormal="80" workbookViewId="0">
      <selection activeCell="C315" sqref="C315"/>
    </sheetView>
  </sheetViews>
  <sheetFormatPr defaultColWidth="9.1796875" defaultRowHeight="12.5" x14ac:dyDescent="0.25"/>
  <cols>
    <col min="1" max="1" width="2.81640625" customWidth="1"/>
    <col min="2" max="3" width="30.81640625" customWidth="1"/>
    <col min="4" max="15" width="20.81640625" customWidth="1"/>
  </cols>
  <sheetData>
    <row r="2" spans="2:15" ht="13" x14ac:dyDescent="0.3">
      <c r="B2" s="431" t="s">
        <v>661</v>
      </c>
      <c r="C2" s="432"/>
      <c r="D2" s="432"/>
      <c r="E2" s="432"/>
      <c r="F2" s="432"/>
      <c r="G2" s="432"/>
      <c r="H2" s="432"/>
      <c r="I2" s="432"/>
      <c r="J2" s="432"/>
      <c r="K2" s="432"/>
      <c r="L2" s="432"/>
      <c r="M2" s="432"/>
      <c r="N2" s="432"/>
      <c r="O2" s="433"/>
    </row>
    <row r="3" spans="2:15" ht="13.5" thickBot="1" x14ac:dyDescent="0.35">
      <c r="B3" s="86"/>
      <c r="C3" s="86"/>
      <c r="D3" s="86"/>
      <c r="E3" s="86"/>
      <c r="F3" s="86"/>
      <c r="G3" s="86"/>
      <c r="H3" s="86"/>
      <c r="I3" s="86"/>
      <c r="J3" s="87"/>
      <c r="K3" s="87"/>
      <c r="L3" s="87"/>
      <c r="M3" s="87"/>
      <c r="N3" s="86"/>
      <c r="O3" s="86"/>
    </row>
    <row r="4" spans="2:15" ht="13.5" thickBot="1" x14ac:dyDescent="0.35">
      <c r="B4" s="88" t="s">
        <v>662</v>
      </c>
      <c r="C4" s="86"/>
      <c r="D4" s="86"/>
      <c r="E4" s="86"/>
      <c r="F4" s="86"/>
      <c r="G4" s="86"/>
      <c r="H4" s="86"/>
      <c r="I4" s="87"/>
      <c r="J4" s="87"/>
      <c r="K4" s="87"/>
      <c r="L4" s="87"/>
      <c r="M4" s="86"/>
      <c r="N4" s="86"/>
      <c r="O4" s="86"/>
    </row>
    <row r="5" spans="2:15" ht="13.5" thickBot="1" x14ac:dyDescent="0.35">
      <c r="B5" s="89" t="s">
        <v>663</v>
      </c>
      <c r="C5" s="90" t="s">
        <v>664</v>
      </c>
      <c r="D5" s="91" t="s">
        <v>665</v>
      </c>
      <c r="E5" s="91" t="s">
        <v>666</v>
      </c>
      <c r="F5" s="91" t="s">
        <v>667</v>
      </c>
      <c r="G5" s="91" t="s">
        <v>668</v>
      </c>
      <c r="H5" s="91" t="s">
        <v>669</v>
      </c>
      <c r="I5" s="91" t="s">
        <v>670</v>
      </c>
      <c r="J5" s="91" t="s">
        <v>671</v>
      </c>
      <c r="K5" s="91" t="s">
        <v>672</v>
      </c>
      <c r="L5" s="91" t="s">
        <v>673</v>
      </c>
      <c r="M5" s="91" t="s">
        <v>674</v>
      </c>
      <c r="N5" s="91" t="s">
        <v>675</v>
      </c>
      <c r="O5" s="92" t="s">
        <v>676</v>
      </c>
    </row>
    <row r="6" spans="2:15" ht="13" x14ac:dyDescent="0.3">
      <c r="B6" s="434" t="s">
        <v>677</v>
      </c>
      <c r="C6" s="93" t="s">
        <v>678</v>
      </c>
      <c r="D6" s="94">
        <v>81</v>
      </c>
      <c r="E6" s="94">
        <v>132</v>
      </c>
      <c r="F6" s="95">
        <v>1031</v>
      </c>
      <c r="G6" s="96">
        <f>D6/E6</f>
        <v>0.61363636363636365</v>
      </c>
      <c r="H6" s="97">
        <f>E6/F6</f>
        <v>0.12803103782735209</v>
      </c>
      <c r="I6" s="96">
        <v>2.681469136</v>
      </c>
      <c r="J6" s="94" t="s">
        <v>679</v>
      </c>
      <c r="K6" s="197">
        <v>0</v>
      </c>
      <c r="L6" s="94">
        <f>K6*I6</f>
        <v>0</v>
      </c>
      <c r="M6" s="94">
        <f>L6*G6</f>
        <v>0</v>
      </c>
      <c r="N6" s="436">
        <f>SUM(M6:M7)</f>
        <v>0</v>
      </c>
      <c r="O6" s="438">
        <f>N6*0.001</f>
        <v>0</v>
      </c>
    </row>
    <row r="7" spans="2:15" ht="13.5" thickBot="1" x14ac:dyDescent="0.35">
      <c r="B7" s="435"/>
      <c r="C7" s="98" t="s">
        <v>680</v>
      </c>
      <c r="D7" s="99">
        <v>51</v>
      </c>
      <c r="E7" s="99">
        <v>132</v>
      </c>
      <c r="F7" s="99">
        <v>1031</v>
      </c>
      <c r="G7" s="100">
        <f>D7/E7</f>
        <v>0.38636363636363635</v>
      </c>
      <c r="H7" s="100">
        <f t="shared" ref="H7:H16" si="0">E7/F7</f>
        <v>0.12803103782735209</v>
      </c>
      <c r="I7" s="100">
        <v>6.3614117649999997</v>
      </c>
      <c r="J7" s="99" t="s">
        <v>679</v>
      </c>
      <c r="K7" s="198">
        <v>0</v>
      </c>
      <c r="L7" s="99">
        <f>I7*K7</f>
        <v>0</v>
      </c>
      <c r="M7" s="99">
        <f>L7*G7</f>
        <v>0</v>
      </c>
      <c r="N7" s="437"/>
      <c r="O7" s="439"/>
    </row>
    <row r="8" spans="2:15" ht="13" x14ac:dyDescent="0.3">
      <c r="B8" s="440" t="s">
        <v>681</v>
      </c>
      <c r="C8" s="101" t="s">
        <v>682</v>
      </c>
      <c r="D8" s="102">
        <v>337</v>
      </c>
      <c r="E8" s="102">
        <v>720</v>
      </c>
      <c r="F8" s="95">
        <v>1031</v>
      </c>
      <c r="G8" s="103">
        <f>D8/E8</f>
        <v>0.46805555555555556</v>
      </c>
      <c r="H8" s="97">
        <f t="shared" si="0"/>
        <v>0.69835111542192052</v>
      </c>
      <c r="I8" s="103">
        <v>10.09875371</v>
      </c>
      <c r="J8" s="95" t="s">
        <v>683</v>
      </c>
      <c r="K8" s="130">
        <f>'Emissions Factors'!I30</f>
        <v>8.3607879999999995E-5</v>
      </c>
      <c r="L8" s="130">
        <f t="shared" ref="L8:L16" si="1">I8*K8</f>
        <v>8.4433538833523483E-4</v>
      </c>
      <c r="M8" s="130">
        <f t="shared" ref="M8:M16" si="2">G8*L8</f>
        <v>3.9519586926246408E-4</v>
      </c>
      <c r="N8" s="442">
        <f>SUM(M8:M10)</f>
        <v>1.3398533061399949</v>
      </c>
      <c r="O8" s="445">
        <f>N8*0.001</f>
        <v>1.3398533061399949E-3</v>
      </c>
    </row>
    <row r="9" spans="2:15" ht="13" x14ac:dyDescent="0.3">
      <c r="B9" s="441"/>
      <c r="C9" s="105" t="s">
        <v>684</v>
      </c>
      <c r="D9" s="106">
        <v>202</v>
      </c>
      <c r="E9" s="102">
        <v>720</v>
      </c>
      <c r="F9" s="107">
        <v>1031</v>
      </c>
      <c r="G9" s="108">
        <f t="shared" ref="G9:G16" si="3">D9/E9</f>
        <v>0.28055555555555556</v>
      </c>
      <c r="H9" s="109">
        <f t="shared" si="0"/>
        <v>0.69835111542192052</v>
      </c>
      <c r="I9" s="108">
        <v>12.47606931</v>
      </c>
      <c r="J9" s="107" t="s">
        <v>683</v>
      </c>
      <c r="K9" s="199">
        <f>'Emissions Factors'!I29</f>
        <v>0.20935458600000001</v>
      </c>
      <c r="L9" s="109">
        <f t="shared" si="1"/>
        <v>2.6119223253023556</v>
      </c>
      <c r="M9" s="109">
        <f t="shared" si="2"/>
        <v>0.73278931904316091</v>
      </c>
      <c r="N9" s="443"/>
      <c r="O9" s="446"/>
    </row>
    <row r="10" spans="2:15" ht="13.5" thickBot="1" x14ac:dyDescent="0.35">
      <c r="B10" s="441"/>
      <c r="C10" s="110" t="s">
        <v>685</v>
      </c>
      <c r="D10" s="111">
        <v>181</v>
      </c>
      <c r="E10" s="134">
        <v>720</v>
      </c>
      <c r="F10" s="99">
        <v>1031</v>
      </c>
      <c r="G10" s="112">
        <f t="shared" si="3"/>
        <v>0.25138888888888888</v>
      </c>
      <c r="H10" s="100">
        <f t="shared" si="0"/>
        <v>0.69835111542192052</v>
      </c>
      <c r="I10" s="112">
        <v>27.7260585083</v>
      </c>
      <c r="J10" s="113" t="s">
        <v>683</v>
      </c>
      <c r="K10" s="186">
        <f>'Emissions Factors'!I28</f>
        <v>8.7039711002480008E-2</v>
      </c>
      <c r="L10" s="114">
        <f t="shared" si="1"/>
        <v>2.4132681198002839</v>
      </c>
      <c r="M10" s="114">
        <f t="shared" si="2"/>
        <v>0.60666879122757134</v>
      </c>
      <c r="N10" s="444"/>
      <c r="O10" s="447"/>
    </row>
    <row r="11" spans="2:15" ht="13" x14ac:dyDescent="0.3">
      <c r="B11" s="440" t="s">
        <v>686</v>
      </c>
      <c r="C11" s="115" t="s">
        <v>687</v>
      </c>
      <c r="D11" s="135">
        <v>138</v>
      </c>
      <c r="E11" s="135">
        <v>179</v>
      </c>
      <c r="F11" s="94">
        <v>1031</v>
      </c>
      <c r="G11" s="117">
        <f t="shared" si="3"/>
        <v>0.77094972067039103</v>
      </c>
      <c r="H11" s="96">
        <f t="shared" si="0"/>
        <v>0.17361784675072744</v>
      </c>
      <c r="I11" s="117">
        <v>17.253985499999999</v>
      </c>
      <c r="J11" s="118" t="s">
        <v>679</v>
      </c>
      <c r="K11" s="200">
        <f>'Emissions Factors'!I20</f>
        <v>0.18391160147544</v>
      </c>
      <c r="L11" s="119">
        <f t="shared" si="1"/>
        <v>3.17320810513902</v>
      </c>
      <c r="M11" s="119">
        <f t="shared" si="2"/>
        <v>2.4463839022859482</v>
      </c>
      <c r="N11" s="451">
        <f>SUM(M11:M16)</f>
        <v>2.7587696847116594</v>
      </c>
      <c r="O11" s="454">
        <f>N11*0.001</f>
        <v>2.7587696847116597E-3</v>
      </c>
    </row>
    <row r="12" spans="2:15" ht="13" x14ac:dyDescent="0.3">
      <c r="B12" s="441"/>
      <c r="C12" s="105" t="s">
        <v>688</v>
      </c>
      <c r="D12" s="106">
        <v>36</v>
      </c>
      <c r="E12" s="106">
        <v>179</v>
      </c>
      <c r="F12" s="107">
        <v>1031</v>
      </c>
      <c r="G12" s="108">
        <f t="shared" si="3"/>
        <v>0.2011173184357542</v>
      </c>
      <c r="H12" s="109">
        <f t="shared" si="0"/>
        <v>0.17361784675072744</v>
      </c>
      <c r="I12" s="108">
        <v>15.285833</v>
      </c>
      <c r="J12" s="107" t="s">
        <v>679</v>
      </c>
      <c r="K12" s="199">
        <f>K11/2</f>
        <v>9.195580073772E-2</v>
      </c>
      <c r="L12" s="109">
        <f t="shared" si="1"/>
        <v>1.4056210134580647</v>
      </c>
      <c r="M12" s="109">
        <f t="shared" si="2"/>
        <v>0.28269472896363312</v>
      </c>
      <c r="N12" s="452"/>
      <c r="O12" s="455"/>
    </row>
    <row r="13" spans="2:15" ht="13" x14ac:dyDescent="0.3">
      <c r="B13" s="441"/>
      <c r="C13" s="105" t="s">
        <v>689</v>
      </c>
      <c r="D13" s="111">
        <v>0</v>
      </c>
      <c r="E13" s="106">
        <v>179</v>
      </c>
      <c r="F13" s="113"/>
      <c r="G13" s="108">
        <f t="shared" si="3"/>
        <v>0</v>
      </c>
      <c r="H13" s="114"/>
      <c r="I13" s="112"/>
      <c r="J13" s="107" t="s">
        <v>679</v>
      </c>
      <c r="K13" s="199">
        <f>'Emissions Factors'!I21</f>
        <v>0.24532233072732001</v>
      </c>
      <c r="L13" s="109">
        <f t="shared" si="1"/>
        <v>0</v>
      </c>
      <c r="M13" s="109">
        <f t="shared" si="2"/>
        <v>0</v>
      </c>
      <c r="N13" s="452"/>
      <c r="O13" s="455"/>
    </row>
    <row r="14" spans="2:15" ht="13" x14ac:dyDescent="0.3">
      <c r="B14" s="441"/>
      <c r="C14" s="105" t="s">
        <v>690</v>
      </c>
      <c r="D14" s="111">
        <v>0</v>
      </c>
      <c r="E14" s="106">
        <v>179</v>
      </c>
      <c r="F14" s="113"/>
      <c r="G14" s="108">
        <f t="shared" si="3"/>
        <v>0</v>
      </c>
      <c r="H14" s="114"/>
      <c r="I14" s="112"/>
      <c r="J14" s="107" t="s">
        <v>679</v>
      </c>
      <c r="K14" s="199">
        <f>'Emissions Factors'!I53</f>
        <v>5.5285714285714285E-2</v>
      </c>
      <c r="L14" s="109">
        <f t="shared" si="1"/>
        <v>0</v>
      </c>
      <c r="M14" s="109">
        <f t="shared" si="2"/>
        <v>0</v>
      </c>
      <c r="N14" s="452"/>
      <c r="O14" s="455"/>
    </row>
    <row r="15" spans="2:15" ht="13" x14ac:dyDescent="0.3">
      <c r="B15" s="441"/>
      <c r="C15" s="110" t="s">
        <v>691</v>
      </c>
      <c r="D15" s="111">
        <v>0</v>
      </c>
      <c r="E15" s="106">
        <v>179</v>
      </c>
      <c r="F15" s="113"/>
      <c r="G15" s="108">
        <f t="shared" si="3"/>
        <v>0</v>
      </c>
      <c r="H15" s="114"/>
      <c r="I15" s="112"/>
      <c r="J15" s="107" t="s">
        <v>679</v>
      </c>
      <c r="K15" s="186">
        <f>'Emissions Factors'!I51</f>
        <v>3.1666666666666665E-4</v>
      </c>
      <c r="L15" s="109">
        <f t="shared" si="1"/>
        <v>0</v>
      </c>
      <c r="M15" s="109">
        <f t="shared" si="2"/>
        <v>0</v>
      </c>
      <c r="N15" s="452"/>
      <c r="O15" s="455"/>
    </row>
    <row r="16" spans="2:15" ht="13.5" thickBot="1" x14ac:dyDescent="0.35">
      <c r="B16" s="448"/>
      <c r="C16" s="120" t="s">
        <v>692</v>
      </c>
      <c r="D16" s="121">
        <v>5</v>
      </c>
      <c r="E16" s="121">
        <v>179</v>
      </c>
      <c r="F16" s="99">
        <v>1031</v>
      </c>
      <c r="G16" s="122">
        <f t="shared" si="3"/>
        <v>2.7932960893854747E-2</v>
      </c>
      <c r="H16" s="100">
        <f t="shared" si="0"/>
        <v>0.17361784675072744</v>
      </c>
      <c r="I16" s="122">
        <v>8.5708000000000002</v>
      </c>
      <c r="J16" s="99" t="s">
        <v>679</v>
      </c>
      <c r="K16" s="198">
        <f>'Emissions Factors'!I22</f>
        <v>0.12401872800000001</v>
      </c>
      <c r="L16" s="100">
        <f t="shared" si="1"/>
        <v>1.0629397139424002</v>
      </c>
      <c r="M16" s="100">
        <f t="shared" si="2"/>
        <v>2.9691053462078214E-2</v>
      </c>
      <c r="N16" s="453"/>
      <c r="O16" s="456"/>
    </row>
    <row r="18" spans="2:15" ht="13" x14ac:dyDescent="0.3">
      <c r="B18" s="124" t="s">
        <v>696</v>
      </c>
      <c r="C18" s="124"/>
      <c r="D18" s="124"/>
      <c r="E18" s="124"/>
      <c r="F18" s="124"/>
      <c r="G18" s="124"/>
      <c r="H18" s="124"/>
      <c r="I18" s="125"/>
      <c r="J18" s="87"/>
      <c r="K18" s="87"/>
      <c r="L18" s="87"/>
      <c r="M18" s="86"/>
      <c r="N18" s="86"/>
      <c r="O18" s="86"/>
    </row>
    <row r="19" spans="2:15" ht="12.75" customHeight="1" x14ac:dyDescent="0.3">
      <c r="B19" s="457" t="s">
        <v>697</v>
      </c>
      <c r="C19" s="457"/>
      <c r="D19" s="457"/>
      <c r="E19" s="457"/>
      <c r="F19" s="457"/>
      <c r="G19" s="457"/>
      <c r="H19" s="457"/>
      <c r="I19" s="457"/>
      <c r="J19" s="457"/>
      <c r="K19" s="457"/>
      <c r="L19" s="457"/>
      <c r="M19" s="179"/>
      <c r="N19" s="179"/>
      <c r="O19" s="86"/>
    </row>
    <row r="20" spans="2:15" ht="12.75" customHeight="1" x14ac:dyDescent="0.3">
      <c r="B20" s="457" t="s">
        <v>698</v>
      </c>
      <c r="C20" s="457"/>
      <c r="D20" s="457"/>
      <c r="E20" s="457"/>
      <c r="F20" s="457"/>
      <c r="G20" s="457"/>
      <c r="H20" s="457"/>
      <c r="I20" s="457"/>
      <c r="J20" s="457"/>
      <c r="K20" s="457"/>
      <c r="L20" s="457"/>
      <c r="M20" s="179"/>
      <c r="N20" s="179"/>
      <c r="O20" s="86"/>
    </row>
    <row r="21" spans="2:15" ht="12.75" customHeight="1" x14ac:dyDescent="0.3">
      <c r="B21" s="457" t="s">
        <v>699</v>
      </c>
      <c r="C21" s="457"/>
      <c r="D21" s="457"/>
      <c r="E21" s="457"/>
      <c r="F21" s="457"/>
      <c r="G21" s="457"/>
      <c r="H21" s="457"/>
      <c r="I21" s="457"/>
      <c r="J21" s="457"/>
      <c r="K21" s="457"/>
      <c r="L21" s="457"/>
      <c r="M21" s="179"/>
      <c r="N21" s="179"/>
      <c r="O21" s="86"/>
    </row>
    <row r="22" spans="2:15" ht="13.5" thickBot="1" x14ac:dyDescent="0.35">
      <c r="B22" s="86"/>
      <c r="C22" s="86"/>
      <c r="D22" s="86"/>
      <c r="E22" s="86"/>
      <c r="F22" s="86"/>
      <c r="G22" s="86"/>
      <c r="H22" s="86"/>
      <c r="I22" s="86"/>
      <c r="J22" s="87"/>
      <c r="K22" s="87"/>
      <c r="L22" s="87"/>
      <c r="M22" s="87"/>
      <c r="N22" s="86"/>
      <c r="O22" s="86"/>
    </row>
    <row r="23" spans="2:15" ht="13.5" thickBot="1" x14ac:dyDescent="0.35">
      <c r="B23" s="126" t="s">
        <v>693</v>
      </c>
      <c r="C23" s="86"/>
      <c r="D23" s="86"/>
      <c r="E23" s="86"/>
      <c r="F23" s="86"/>
      <c r="G23" s="86"/>
      <c r="H23" s="86"/>
      <c r="I23" s="87"/>
      <c r="J23" s="87"/>
      <c r="K23" s="87"/>
      <c r="L23" s="87"/>
      <c r="M23" s="86"/>
      <c r="N23" s="86"/>
      <c r="O23" s="86"/>
    </row>
    <row r="24" spans="2:15" ht="13.5" thickBot="1" x14ac:dyDescent="0.35">
      <c r="B24" s="89" t="s">
        <v>663</v>
      </c>
      <c r="C24" s="90" t="s">
        <v>664</v>
      </c>
      <c r="D24" s="91" t="s">
        <v>665</v>
      </c>
      <c r="E24" s="91" t="s">
        <v>666</v>
      </c>
      <c r="F24" s="91" t="s">
        <v>667</v>
      </c>
      <c r="G24" s="91" t="s">
        <v>668</v>
      </c>
      <c r="H24" s="91" t="s">
        <v>669</v>
      </c>
      <c r="I24" s="91" t="s">
        <v>670</v>
      </c>
      <c r="J24" s="91" t="s">
        <v>671</v>
      </c>
      <c r="K24" s="91" t="s">
        <v>672</v>
      </c>
      <c r="L24" s="91" t="s">
        <v>673</v>
      </c>
      <c r="M24" s="91" t="s">
        <v>694</v>
      </c>
      <c r="N24" s="91" t="s">
        <v>675</v>
      </c>
      <c r="O24" s="92" t="s">
        <v>676</v>
      </c>
    </row>
    <row r="25" spans="2:15" ht="13" x14ac:dyDescent="0.3">
      <c r="B25" s="434" t="s">
        <v>677</v>
      </c>
      <c r="C25" s="93" t="s">
        <v>678</v>
      </c>
      <c r="D25" s="94">
        <v>79</v>
      </c>
      <c r="E25" s="94">
        <v>130</v>
      </c>
      <c r="F25" s="94">
        <v>1006</v>
      </c>
      <c r="G25" s="96">
        <f>D25/E25</f>
        <v>0.60769230769230764</v>
      </c>
      <c r="H25" s="97">
        <f>E25/F25</f>
        <v>0.12922465208747516</v>
      </c>
      <c r="I25" s="96">
        <v>2.703772152</v>
      </c>
      <c r="J25" s="94" t="s">
        <v>679</v>
      </c>
      <c r="K25" s="197">
        <v>0</v>
      </c>
      <c r="L25" s="94">
        <f>K25*I25</f>
        <v>0</v>
      </c>
      <c r="M25" s="94">
        <f>L25*G25</f>
        <v>0</v>
      </c>
      <c r="N25" s="436">
        <f>SUM(M25:M26)</f>
        <v>0</v>
      </c>
      <c r="O25" s="438">
        <f>N25*1</f>
        <v>0</v>
      </c>
    </row>
    <row r="26" spans="2:15" ht="13.5" thickBot="1" x14ac:dyDescent="0.35">
      <c r="B26" s="435"/>
      <c r="C26" s="98" t="s">
        <v>680</v>
      </c>
      <c r="D26" s="99">
        <v>51</v>
      </c>
      <c r="E26" s="99">
        <v>130</v>
      </c>
      <c r="F26" s="99">
        <v>1006</v>
      </c>
      <c r="G26" s="100">
        <f>D26/E26</f>
        <v>0.3923076923076923</v>
      </c>
      <c r="H26" s="100">
        <f t="shared" ref="H26:H35" si="4">E26/F26</f>
        <v>0.12922465208747516</v>
      </c>
      <c r="I26" s="100">
        <v>6.3614117649999997</v>
      </c>
      <c r="J26" s="99" t="s">
        <v>679</v>
      </c>
      <c r="K26" s="198">
        <v>0</v>
      </c>
      <c r="L26" s="99">
        <f>I26*K26</f>
        <v>0</v>
      </c>
      <c r="M26" s="99">
        <f>L26*G26</f>
        <v>0</v>
      </c>
      <c r="N26" s="437"/>
      <c r="O26" s="439"/>
    </row>
    <row r="27" spans="2:15" ht="13" x14ac:dyDescent="0.3">
      <c r="B27" s="440" t="s">
        <v>681</v>
      </c>
      <c r="C27" s="101" t="s">
        <v>682</v>
      </c>
      <c r="D27" s="102">
        <v>337</v>
      </c>
      <c r="E27" s="102">
        <v>717</v>
      </c>
      <c r="F27" s="102">
        <v>1006</v>
      </c>
      <c r="G27" s="103">
        <f>D27/E27</f>
        <v>0.47001394700139471</v>
      </c>
      <c r="H27" s="97">
        <f t="shared" si="4"/>
        <v>0.71272365805168991</v>
      </c>
      <c r="I27" s="103">
        <v>10.09875371</v>
      </c>
      <c r="J27" s="95" t="s">
        <v>683</v>
      </c>
      <c r="K27" s="130">
        <v>8.3607879999999995E-5</v>
      </c>
      <c r="L27" s="104">
        <f t="shared" ref="L27:L35" si="5">I27*K27</f>
        <v>8.4433538833523483E-4</v>
      </c>
      <c r="M27" s="104">
        <f t="shared" ref="M27:M35" si="6">G27*L27</f>
        <v>3.9684940846439909E-4</v>
      </c>
      <c r="N27" s="449">
        <f>SUM(M27:M29)</f>
        <v>1.3151431087803402</v>
      </c>
      <c r="O27" s="458">
        <f>N27*0.001</f>
        <v>1.3151431087803404E-3</v>
      </c>
    </row>
    <row r="28" spans="2:15" ht="13" x14ac:dyDescent="0.3">
      <c r="B28" s="441"/>
      <c r="C28" s="105" t="s">
        <v>684</v>
      </c>
      <c r="D28" s="106">
        <v>200</v>
      </c>
      <c r="E28" s="106">
        <v>717</v>
      </c>
      <c r="F28" s="102">
        <v>1006</v>
      </c>
      <c r="G28" s="108">
        <f t="shared" ref="G28:G35" si="7">D28/E28</f>
        <v>0.2789400278940028</v>
      </c>
      <c r="H28" s="109">
        <f t="shared" si="4"/>
        <v>0.71272365805168991</v>
      </c>
      <c r="I28" s="108">
        <v>12.24761</v>
      </c>
      <c r="J28" s="107" t="s">
        <v>683</v>
      </c>
      <c r="K28" s="199">
        <v>0.20935458600000001</v>
      </c>
      <c r="L28" s="109">
        <f t="shared" si="5"/>
        <v>2.5640933210394601</v>
      </c>
      <c r="M28" s="109">
        <f t="shared" si="6"/>
        <v>0.7152282624935733</v>
      </c>
      <c r="N28" s="443"/>
      <c r="O28" s="459"/>
    </row>
    <row r="29" spans="2:15" ht="13.5" thickBot="1" x14ac:dyDescent="0.35">
      <c r="B29" s="448"/>
      <c r="C29" s="110" t="s">
        <v>685</v>
      </c>
      <c r="D29" s="111">
        <v>180</v>
      </c>
      <c r="E29" s="121">
        <v>717</v>
      </c>
      <c r="F29" s="121">
        <v>1006</v>
      </c>
      <c r="G29" s="112">
        <f t="shared" si="7"/>
        <v>0.2510460251046025</v>
      </c>
      <c r="H29" s="100">
        <f t="shared" si="4"/>
        <v>0.71272365805168991</v>
      </c>
      <c r="I29" s="112">
        <v>27.436672219999998</v>
      </c>
      <c r="J29" s="113" t="s">
        <v>683</v>
      </c>
      <c r="K29" s="186">
        <v>8.7039711002480008E-2</v>
      </c>
      <c r="L29" s="114">
        <f t="shared" si="5"/>
        <v>2.3880800208985713</v>
      </c>
      <c r="M29" s="114">
        <f t="shared" si="6"/>
        <v>0.59951799687830243</v>
      </c>
      <c r="N29" s="444"/>
      <c r="O29" s="460"/>
    </row>
    <row r="30" spans="2:15" ht="13" x14ac:dyDescent="0.3">
      <c r="B30" s="440" t="s">
        <v>686</v>
      </c>
      <c r="C30" s="115" t="s">
        <v>687</v>
      </c>
      <c r="D30" s="116">
        <v>120</v>
      </c>
      <c r="E30" s="135">
        <v>159</v>
      </c>
      <c r="F30" s="135">
        <v>1006</v>
      </c>
      <c r="G30" s="117">
        <f t="shared" si="7"/>
        <v>0.75471698113207553</v>
      </c>
      <c r="H30" s="96">
        <f t="shared" si="4"/>
        <v>0.15805168986083498</v>
      </c>
      <c r="I30" s="117">
        <v>17.829633300000001</v>
      </c>
      <c r="J30" s="118" t="s">
        <v>679</v>
      </c>
      <c r="K30" s="200">
        <v>0.18391160147544</v>
      </c>
      <c r="L30" s="119">
        <f t="shared" si="5"/>
        <v>3.2790764139228346</v>
      </c>
      <c r="M30" s="119">
        <f t="shared" si="6"/>
        <v>2.474774652017234</v>
      </c>
      <c r="N30" s="451">
        <f>SUM(M30:M35)</f>
        <v>2.8149553458887087</v>
      </c>
      <c r="O30" s="454">
        <f>N30*0.001</f>
        <v>2.8149553458887088E-3</v>
      </c>
    </row>
    <row r="31" spans="2:15" ht="13" x14ac:dyDescent="0.3">
      <c r="B31" s="441"/>
      <c r="C31" s="105" t="s">
        <v>688</v>
      </c>
      <c r="D31" s="106">
        <v>35</v>
      </c>
      <c r="E31" s="106">
        <v>159</v>
      </c>
      <c r="F31" s="102">
        <v>1006</v>
      </c>
      <c r="G31" s="108">
        <f t="shared" si="7"/>
        <v>0.22012578616352202</v>
      </c>
      <c r="H31" s="109">
        <f t="shared" si="4"/>
        <v>0.15805168986083498</v>
      </c>
      <c r="I31" s="108">
        <v>15.377142859999999</v>
      </c>
      <c r="J31" s="107" t="s">
        <v>679</v>
      </c>
      <c r="K31" s="199">
        <v>9.195580073772E-2</v>
      </c>
      <c r="L31" s="109">
        <f t="shared" si="5"/>
        <v>1.4140174847496139</v>
      </c>
      <c r="M31" s="109">
        <f t="shared" si="6"/>
        <v>0.31126171047947476</v>
      </c>
      <c r="N31" s="452"/>
      <c r="O31" s="455"/>
    </row>
    <row r="32" spans="2:15" ht="13" x14ac:dyDescent="0.3">
      <c r="B32" s="441"/>
      <c r="C32" s="105" t="s">
        <v>689</v>
      </c>
      <c r="D32" s="111">
        <v>0</v>
      </c>
      <c r="E32" s="106">
        <v>159</v>
      </c>
      <c r="F32" s="106"/>
      <c r="G32" s="108">
        <f t="shared" si="7"/>
        <v>0</v>
      </c>
      <c r="H32" s="114"/>
      <c r="I32" s="112"/>
      <c r="J32" s="107" t="s">
        <v>679</v>
      </c>
      <c r="K32" s="199">
        <v>0.24532233072732001</v>
      </c>
      <c r="L32" s="109">
        <f t="shared" si="5"/>
        <v>0</v>
      </c>
      <c r="M32" s="109">
        <f t="shared" si="6"/>
        <v>0</v>
      </c>
      <c r="N32" s="452"/>
      <c r="O32" s="455"/>
    </row>
    <row r="33" spans="2:15" ht="13" x14ac:dyDescent="0.3">
      <c r="B33" s="441"/>
      <c r="C33" s="105" t="s">
        <v>690</v>
      </c>
      <c r="D33" s="111">
        <v>0</v>
      </c>
      <c r="E33" s="106">
        <v>159</v>
      </c>
      <c r="F33" s="106"/>
      <c r="G33" s="108">
        <f t="shared" si="7"/>
        <v>0</v>
      </c>
      <c r="H33" s="114"/>
      <c r="I33" s="112"/>
      <c r="J33" s="107" t="s">
        <v>679</v>
      </c>
      <c r="K33" s="199">
        <v>5.5285714285714285E-2</v>
      </c>
      <c r="L33" s="109">
        <f t="shared" si="5"/>
        <v>0</v>
      </c>
      <c r="M33" s="109">
        <f t="shared" si="6"/>
        <v>0</v>
      </c>
      <c r="N33" s="452"/>
      <c r="O33" s="455"/>
    </row>
    <row r="34" spans="2:15" ht="13" x14ac:dyDescent="0.3">
      <c r="B34" s="441"/>
      <c r="C34" s="110" t="s">
        <v>691</v>
      </c>
      <c r="D34" s="111">
        <v>0</v>
      </c>
      <c r="E34" s="106">
        <v>159</v>
      </c>
      <c r="F34" s="106"/>
      <c r="G34" s="108">
        <f t="shared" si="7"/>
        <v>0</v>
      </c>
      <c r="H34" s="114"/>
      <c r="I34" s="112"/>
      <c r="J34" s="107" t="s">
        <v>679</v>
      </c>
      <c r="K34" s="186">
        <v>3.1666666666666665E-4</v>
      </c>
      <c r="L34" s="109">
        <f t="shared" si="5"/>
        <v>0</v>
      </c>
      <c r="M34" s="109">
        <f t="shared" si="6"/>
        <v>0</v>
      </c>
      <c r="N34" s="452"/>
      <c r="O34" s="455"/>
    </row>
    <row r="35" spans="2:15" ht="13.5" thickBot="1" x14ac:dyDescent="0.35">
      <c r="B35" s="448"/>
      <c r="C35" s="120" t="s">
        <v>692</v>
      </c>
      <c r="D35" s="121">
        <v>4</v>
      </c>
      <c r="E35" s="121">
        <v>159</v>
      </c>
      <c r="F35" s="184">
        <v>1006</v>
      </c>
      <c r="G35" s="122">
        <f t="shared" si="7"/>
        <v>2.5157232704402517E-2</v>
      </c>
      <c r="H35" s="100">
        <f t="shared" si="4"/>
        <v>0.15805168986083498</v>
      </c>
      <c r="I35" s="122">
        <v>9.2690000000000001</v>
      </c>
      <c r="J35" s="99" t="s">
        <v>679</v>
      </c>
      <c r="K35" s="198">
        <v>0.12401872800000001</v>
      </c>
      <c r="L35" s="100">
        <f t="shared" si="5"/>
        <v>1.1495295898320002</v>
      </c>
      <c r="M35" s="100">
        <f t="shared" si="6"/>
        <v>2.8918983392000004E-2</v>
      </c>
      <c r="N35" s="453"/>
      <c r="O35" s="456"/>
    </row>
    <row r="36" spans="2:15" ht="13.5" thickBot="1" x14ac:dyDescent="0.35">
      <c r="B36" s="86"/>
      <c r="C36" s="86"/>
      <c r="D36" s="86"/>
      <c r="E36" s="86"/>
      <c r="F36" s="86"/>
      <c r="G36" s="86"/>
      <c r="H36" s="86"/>
      <c r="I36" s="86"/>
      <c r="J36" s="87"/>
      <c r="K36" s="87"/>
      <c r="L36" s="87"/>
      <c r="M36" s="87"/>
      <c r="N36" s="86"/>
      <c r="O36" s="86"/>
    </row>
    <row r="37" spans="2:15" ht="13.5" thickBot="1" x14ac:dyDescent="0.35">
      <c r="B37" s="126" t="s">
        <v>695</v>
      </c>
      <c r="C37" s="86"/>
      <c r="D37" s="86"/>
      <c r="E37" s="86"/>
      <c r="F37" s="86"/>
      <c r="G37" s="86"/>
      <c r="H37" s="86"/>
      <c r="I37" s="87"/>
      <c r="J37" s="87"/>
      <c r="K37" s="87"/>
      <c r="L37" s="87"/>
      <c r="M37" s="86"/>
      <c r="N37" s="86"/>
      <c r="O37" s="86"/>
    </row>
    <row r="38" spans="2:15" ht="13.5" thickBot="1" x14ac:dyDescent="0.35">
      <c r="B38" s="89" t="s">
        <v>663</v>
      </c>
      <c r="C38" s="90" t="s">
        <v>664</v>
      </c>
      <c r="D38" s="91" t="s">
        <v>665</v>
      </c>
      <c r="E38" s="91" t="s">
        <v>666</v>
      </c>
      <c r="F38" s="91" t="s">
        <v>667</v>
      </c>
      <c r="G38" s="91" t="s">
        <v>668</v>
      </c>
      <c r="H38" s="91" t="s">
        <v>669</v>
      </c>
      <c r="I38" s="91" t="s">
        <v>670</v>
      </c>
      <c r="J38" s="91" t="s">
        <v>671</v>
      </c>
      <c r="K38" s="91" t="s">
        <v>672</v>
      </c>
      <c r="L38" s="91" t="s">
        <v>673</v>
      </c>
      <c r="M38" s="91" t="s">
        <v>694</v>
      </c>
      <c r="N38" s="91" t="s">
        <v>675</v>
      </c>
      <c r="O38" s="92" t="s">
        <v>676</v>
      </c>
    </row>
    <row r="39" spans="2:15" ht="13" x14ac:dyDescent="0.3">
      <c r="B39" s="434" t="s">
        <v>677</v>
      </c>
      <c r="C39" s="93" t="s">
        <v>678</v>
      </c>
      <c r="D39" s="94">
        <v>2</v>
      </c>
      <c r="E39" s="94">
        <v>2</v>
      </c>
      <c r="F39" s="94">
        <v>25</v>
      </c>
      <c r="G39" s="96">
        <f>D39/E39</f>
        <v>1</v>
      </c>
      <c r="H39" s="97">
        <f>E39/F39</f>
        <v>0.08</v>
      </c>
      <c r="I39" s="96">
        <v>1.8005</v>
      </c>
      <c r="J39" s="94" t="s">
        <v>679</v>
      </c>
      <c r="K39" s="197">
        <v>0</v>
      </c>
      <c r="L39" s="94">
        <f>K39*I39</f>
        <v>0</v>
      </c>
      <c r="M39" s="94">
        <f t="shared" ref="M39:M49" si="8">L39*G39</f>
        <v>0</v>
      </c>
      <c r="N39" s="436">
        <f>SUM(M39:M40)</f>
        <v>0</v>
      </c>
      <c r="O39" s="438">
        <f>N39*0.001</f>
        <v>0</v>
      </c>
    </row>
    <row r="40" spans="2:15" ht="13.5" thickBot="1" x14ac:dyDescent="0.35">
      <c r="B40" s="435"/>
      <c r="C40" s="98" t="s">
        <v>680</v>
      </c>
      <c r="D40" s="99">
        <v>0</v>
      </c>
      <c r="E40" s="99">
        <v>2</v>
      </c>
      <c r="F40" s="99">
        <v>25</v>
      </c>
      <c r="G40" s="100">
        <f>D40/E40</f>
        <v>0</v>
      </c>
      <c r="H40" s="100">
        <f t="shared" ref="H40:H49" si="9">E40/F40</f>
        <v>0.08</v>
      </c>
      <c r="I40" s="100">
        <v>0</v>
      </c>
      <c r="J40" s="99" t="s">
        <v>679</v>
      </c>
      <c r="K40" s="198">
        <v>0</v>
      </c>
      <c r="L40" s="99">
        <f>I40*K40</f>
        <v>0</v>
      </c>
      <c r="M40" s="99">
        <f t="shared" si="8"/>
        <v>0</v>
      </c>
      <c r="N40" s="437"/>
      <c r="O40" s="439"/>
    </row>
    <row r="41" spans="2:15" ht="13" x14ac:dyDescent="0.3">
      <c r="B41" s="441" t="s">
        <v>681</v>
      </c>
      <c r="C41" s="101" t="s">
        <v>682</v>
      </c>
      <c r="D41" s="102">
        <v>0</v>
      </c>
      <c r="E41" s="102">
        <v>3</v>
      </c>
      <c r="F41" s="102">
        <v>25</v>
      </c>
      <c r="G41" s="103">
        <f>D41/E41</f>
        <v>0</v>
      </c>
      <c r="H41" s="97">
        <f t="shared" si="9"/>
        <v>0.12</v>
      </c>
      <c r="I41" s="103">
        <v>0</v>
      </c>
      <c r="J41" s="95" t="s">
        <v>683</v>
      </c>
      <c r="K41" s="130">
        <v>8.3607879999999995E-5</v>
      </c>
      <c r="L41" s="130">
        <f t="shared" ref="L41:L49" si="10">I41*K41</f>
        <v>0</v>
      </c>
      <c r="M41" s="130">
        <f t="shared" si="8"/>
        <v>0</v>
      </c>
      <c r="N41" s="442">
        <f>SUM(M41:M43)</f>
        <v>7.2497512084771003</v>
      </c>
      <c r="O41" s="445">
        <f>N41*0.001</f>
        <v>7.2497512084771006E-3</v>
      </c>
    </row>
    <row r="42" spans="2:15" ht="13" x14ac:dyDescent="0.3">
      <c r="B42" s="441"/>
      <c r="C42" s="105" t="s">
        <v>684</v>
      </c>
      <c r="D42" s="106">
        <v>2</v>
      </c>
      <c r="E42" s="106">
        <v>3</v>
      </c>
      <c r="F42" s="102">
        <v>25</v>
      </c>
      <c r="G42" s="108">
        <f t="shared" ref="G42:G49" si="11">D42/E42</f>
        <v>0.66666666666666663</v>
      </c>
      <c r="H42" s="109">
        <f t="shared" si="9"/>
        <v>0.12</v>
      </c>
      <c r="I42" s="108">
        <v>35.322000000000003</v>
      </c>
      <c r="J42" s="107" t="s">
        <v>683</v>
      </c>
      <c r="K42" s="199">
        <v>0.20935458600000001</v>
      </c>
      <c r="L42" s="109">
        <f t="shared" si="10"/>
        <v>7.3948226866920006</v>
      </c>
      <c r="M42" s="109">
        <f t="shared" si="8"/>
        <v>4.9298817911280004</v>
      </c>
      <c r="N42" s="443"/>
      <c r="O42" s="446"/>
    </row>
    <row r="43" spans="2:15" ht="13.5" thickBot="1" x14ac:dyDescent="0.35">
      <c r="B43" s="448"/>
      <c r="C43" s="110" t="s">
        <v>685</v>
      </c>
      <c r="D43" s="111">
        <v>1</v>
      </c>
      <c r="E43" s="111">
        <v>3</v>
      </c>
      <c r="F43" s="121">
        <v>25</v>
      </c>
      <c r="G43" s="112">
        <f t="shared" si="11"/>
        <v>0.33333333333333331</v>
      </c>
      <c r="H43" s="100">
        <f t="shared" si="9"/>
        <v>0.12</v>
      </c>
      <c r="I43" s="112">
        <v>79.959000000000003</v>
      </c>
      <c r="J43" s="113" t="s">
        <v>683</v>
      </c>
      <c r="K43" s="186">
        <v>8.7039711002480008E-2</v>
      </c>
      <c r="L43" s="114">
        <f t="shared" si="10"/>
        <v>6.9596082520472988</v>
      </c>
      <c r="M43" s="114">
        <f t="shared" si="8"/>
        <v>2.3198694173490995</v>
      </c>
      <c r="N43" s="444"/>
      <c r="O43" s="447"/>
    </row>
    <row r="44" spans="2:15" ht="13" x14ac:dyDescent="0.3">
      <c r="B44" s="440" t="s">
        <v>686</v>
      </c>
      <c r="C44" s="115" t="s">
        <v>687</v>
      </c>
      <c r="D44" s="116">
        <v>18</v>
      </c>
      <c r="E44" s="116">
        <v>20</v>
      </c>
      <c r="F44" s="135">
        <v>25</v>
      </c>
      <c r="G44" s="117">
        <f t="shared" si="11"/>
        <v>0.9</v>
      </c>
      <c r="H44" s="96">
        <f t="shared" si="9"/>
        <v>0.8</v>
      </c>
      <c r="I44" s="117">
        <v>13.3888333</v>
      </c>
      <c r="J44" s="118" t="s">
        <v>679</v>
      </c>
      <c r="K44" s="200">
        <v>0.18391160147544</v>
      </c>
      <c r="L44" s="131">
        <f t="shared" si="10"/>
        <v>2.4623617740907</v>
      </c>
      <c r="M44" s="96">
        <f t="shared" si="8"/>
        <v>2.2161255966816302</v>
      </c>
      <c r="N44" s="451">
        <f>SUM(M44:M49)</f>
        <v>2.3066729064298102</v>
      </c>
      <c r="O44" s="454">
        <f>N44*0.001</f>
        <v>2.3066729064298102E-3</v>
      </c>
    </row>
    <row r="45" spans="2:15" ht="13" x14ac:dyDescent="0.3">
      <c r="B45" s="441"/>
      <c r="C45" s="105" t="s">
        <v>688</v>
      </c>
      <c r="D45" s="106">
        <v>1</v>
      </c>
      <c r="E45" s="106">
        <v>20</v>
      </c>
      <c r="F45" s="102">
        <v>25</v>
      </c>
      <c r="G45" s="108">
        <f t="shared" si="11"/>
        <v>0.05</v>
      </c>
      <c r="H45" s="109">
        <f t="shared" si="9"/>
        <v>0.8</v>
      </c>
      <c r="I45" s="108">
        <v>11.901</v>
      </c>
      <c r="J45" s="107" t="s">
        <v>679</v>
      </c>
      <c r="K45" s="199">
        <v>9.195580073772E-2</v>
      </c>
      <c r="L45" s="132">
        <f t="shared" si="10"/>
        <v>1.0943659845796057</v>
      </c>
      <c r="M45" s="109">
        <f t="shared" si="8"/>
        <v>5.4718299228980284E-2</v>
      </c>
      <c r="N45" s="452"/>
      <c r="O45" s="455"/>
    </row>
    <row r="46" spans="2:15" ht="13" x14ac:dyDescent="0.3">
      <c r="B46" s="441"/>
      <c r="C46" s="105" t="s">
        <v>689</v>
      </c>
      <c r="D46" s="111">
        <v>0</v>
      </c>
      <c r="E46" s="106">
        <v>20</v>
      </c>
      <c r="F46" s="106"/>
      <c r="G46" s="108">
        <f t="shared" si="11"/>
        <v>0</v>
      </c>
      <c r="H46" s="114"/>
      <c r="I46" s="112"/>
      <c r="J46" s="107" t="s">
        <v>679</v>
      </c>
      <c r="K46" s="199">
        <v>0.24532233072732001</v>
      </c>
      <c r="L46" s="132">
        <f t="shared" si="10"/>
        <v>0</v>
      </c>
      <c r="M46" s="109">
        <f t="shared" si="8"/>
        <v>0</v>
      </c>
      <c r="N46" s="452"/>
      <c r="O46" s="455"/>
    </row>
    <row r="47" spans="2:15" ht="13" x14ac:dyDescent="0.3">
      <c r="B47" s="441"/>
      <c r="C47" s="105" t="s">
        <v>690</v>
      </c>
      <c r="D47" s="111">
        <v>0</v>
      </c>
      <c r="E47" s="106">
        <v>20</v>
      </c>
      <c r="F47" s="106"/>
      <c r="G47" s="108">
        <f t="shared" si="11"/>
        <v>0</v>
      </c>
      <c r="H47" s="114"/>
      <c r="I47" s="112"/>
      <c r="J47" s="107" t="s">
        <v>679</v>
      </c>
      <c r="K47" s="199">
        <v>5.5285714285714285E-2</v>
      </c>
      <c r="L47" s="132">
        <f t="shared" si="10"/>
        <v>0</v>
      </c>
      <c r="M47" s="109">
        <f t="shared" si="8"/>
        <v>0</v>
      </c>
      <c r="N47" s="452"/>
      <c r="O47" s="455"/>
    </row>
    <row r="48" spans="2:15" ht="13" x14ac:dyDescent="0.3">
      <c r="B48" s="441"/>
      <c r="C48" s="110" t="s">
        <v>691</v>
      </c>
      <c r="D48" s="111">
        <v>0</v>
      </c>
      <c r="E48" s="106">
        <v>20</v>
      </c>
      <c r="F48" s="106"/>
      <c r="G48" s="108">
        <f t="shared" si="11"/>
        <v>0</v>
      </c>
      <c r="H48" s="114"/>
      <c r="I48" s="112"/>
      <c r="J48" s="107" t="s">
        <v>679</v>
      </c>
      <c r="K48" s="186">
        <v>3.1666666666666665E-4</v>
      </c>
      <c r="L48" s="132">
        <f t="shared" si="10"/>
        <v>0</v>
      </c>
      <c r="M48" s="109">
        <f t="shared" si="8"/>
        <v>0</v>
      </c>
      <c r="N48" s="452"/>
      <c r="O48" s="455"/>
    </row>
    <row r="49" spans="2:15" ht="13.5" thickBot="1" x14ac:dyDescent="0.35">
      <c r="B49" s="448"/>
      <c r="C49" s="120" t="s">
        <v>692</v>
      </c>
      <c r="D49" s="121">
        <v>1</v>
      </c>
      <c r="E49" s="121">
        <v>20</v>
      </c>
      <c r="F49" s="184">
        <v>25</v>
      </c>
      <c r="G49" s="122">
        <f t="shared" si="11"/>
        <v>0.05</v>
      </c>
      <c r="H49" s="100">
        <f t="shared" si="9"/>
        <v>0.8</v>
      </c>
      <c r="I49" s="122">
        <v>5.7779999999999996</v>
      </c>
      <c r="J49" s="99" t="s">
        <v>679</v>
      </c>
      <c r="K49" s="198">
        <v>0.12401872800000001</v>
      </c>
      <c r="L49" s="133">
        <f t="shared" si="10"/>
        <v>0.71658021038399999</v>
      </c>
      <c r="M49" s="100">
        <f t="shared" si="8"/>
        <v>3.5829010519200004E-2</v>
      </c>
      <c r="N49" s="453"/>
      <c r="O49" s="456"/>
    </row>
  </sheetData>
  <mergeCells count="31">
    <mergeCell ref="N11:N16"/>
    <mergeCell ref="O11:O16"/>
    <mergeCell ref="N30:N35"/>
    <mergeCell ref="O30:O35"/>
    <mergeCell ref="B19:L19"/>
    <mergeCell ref="B20:L20"/>
    <mergeCell ref="B21:L21"/>
    <mergeCell ref="B11:B16"/>
    <mergeCell ref="B39:B40"/>
    <mergeCell ref="N39:N40"/>
    <mergeCell ref="O39:O40"/>
    <mergeCell ref="B44:B49"/>
    <mergeCell ref="B25:B26"/>
    <mergeCell ref="N25:N26"/>
    <mergeCell ref="O25:O26"/>
    <mergeCell ref="B27:B29"/>
    <mergeCell ref="N27:N29"/>
    <mergeCell ref="O27:O29"/>
    <mergeCell ref="N44:N49"/>
    <mergeCell ref="O44:O49"/>
    <mergeCell ref="B41:B43"/>
    <mergeCell ref="N41:N43"/>
    <mergeCell ref="O41:O43"/>
    <mergeCell ref="B30:B35"/>
    <mergeCell ref="B2:O2"/>
    <mergeCell ref="B6:B7"/>
    <mergeCell ref="N6:N7"/>
    <mergeCell ref="O6:O7"/>
    <mergeCell ref="B8:B10"/>
    <mergeCell ref="N8:N10"/>
    <mergeCell ref="O8:O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A9466-2982-4822-8715-6D366452805E}">
  <dimension ref="B2:O49"/>
  <sheetViews>
    <sheetView topLeftCell="F1" zoomScale="80" zoomScaleNormal="80" workbookViewId="0">
      <selection activeCell="C315" sqref="C315"/>
    </sheetView>
  </sheetViews>
  <sheetFormatPr defaultColWidth="9.1796875" defaultRowHeight="12.5" x14ac:dyDescent="0.25"/>
  <cols>
    <col min="1" max="1" width="2.81640625" customWidth="1"/>
    <col min="2" max="3" width="30.81640625" customWidth="1"/>
    <col min="4" max="15" width="20.81640625" customWidth="1"/>
  </cols>
  <sheetData>
    <row r="2" spans="2:15" ht="13" x14ac:dyDescent="0.3">
      <c r="B2" s="431" t="s">
        <v>661</v>
      </c>
      <c r="C2" s="432"/>
      <c r="D2" s="432"/>
      <c r="E2" s="432"/>
      <c r="F2" s="432"/>
      <c r="G2" s="432"/>
      <c r="H2" s="432"/>
      <c r="I2" s="432"/>
      <c r="J2" s="432"/>
      <c r="K2" s="432"/>
      <c r="L2" s="432"/>
      <c r="M2" s="432"/>
      <c r="N2" s="432"/>
      <c r="O2" s="433"/>
    </row>
    <row r="3" spans="2:15" ht="13.5" thickBot="1" x14ac:dyDescent="0.35">
      <c r="B3" s="86"/>
      <c r="C3" s="86"/>
      <c r="D3" s="86"/>
      <c r="E3" s="86"/>
      <c r="F3" s="86"/>
      <c r="G3" s="86"/>
      <c r="H3" s="86"/>
      <c r="I3" s="86"/>
      <c r="J3" s="87"/>
      <c r="K3" s="87"/>
      <c r="L3" s="87"/>
      <c r="M3" s="87"/>
      <c r="N3" s="86"/>
      <c r="O3" s="86"/>
    </row>
    <row r="4" spans="2:15" ht="13.5" thickBot="1" x14ac:dyDescent="0.35">
      <c r="B4" s="88" t="s">
        <v>662</v>
      </c>
      <c r="C4" s="86"/>
      <c r="D4" s="86"/>
      <c r="E4" s="86"/>
      <c r="F4" s="86"/>
      <c r="G4" s="86"/>
      <c r="H4" s="86"/>
      <c r="I4" s="87"/>
      <c r="J4" s="87"/>
      <c r="K4" s="87"/>
      <c r="L4" s="87"/>
      <c r="M4" s="86"/>
      <c r="N4" s="86"/>
      <c r="O4" s="86"/>
    </row>
    <row r="5" spans="2:15" ht="13.5" thickBot="1" x14ac:dyDescent="0.35">
      <c r="B5" s="89" t="s">
        <v>663</v>
      </c>
      <c r="C5" s="90" t="s">
        <v>664</v>
      </c>
      <c r="D5" s="91" t="s">
        <v>665</v>
      </c>
      <c r="E5" s="91" t="s">
        <v>666</v>
      </c>
      <c r="F5" s="91" t="s">
        <v>667</v>
      </c>
      <c r="G5" s="91" t="s">
        <v>668</v>
      </c>
      <c r="H5" s="91" t="s">
        <v>669</v>
      </c>
      <c r="I5" s="91" t="s">
        <v>670</v>
      </c>
      <c r="J5" s="91" t="s">
        <v>671</v>
      </c>
      <c r="K5" s="91" t="s">
        <v>672</v>
      </c>
      <c r="L5" s="91" t="s">
        <v>673</v>
      </c>
      <c r="M5" s="91" t="s">
        <v>674</v>
      </c>
      <c r="N5" s="91" t="s">
        <v>675</v>
      </c>
      <c r="O5" s="92" t="s">
        <v>676</v>
      </c>
    </row>
    <row r="6" spans="2:15" ht="13" x14ac:dyDescent="0.3">
      <c r="B6" s="434" t="s">
        <v>677</v>
      </c>
      <c r="C6" s="93" t="s">
        <v>678</v>
      </c>
      <c r="D6" s="94">
        <v>108</v>
      </c>
      <c r="E6" s="94">
        <v>168</v>
      </c>
      <c r="F6" s="95">
        <v>595</v>
      </c>
      <c r="G6" s="96">
        <f>D6/E6</f>
        <v>0.6428571428571429</v>
      </c>
      <c r="H6" s="97">
        <f>E6/F6</f>
        <v>0.28235294117647058</v>
      </c>
      <c r="I6" s="96">
        <v>2.5953154760000001</v>
      </c>
      <c r="J6" s="94" t="s">
        <v>679</v>
      </c>
      <c r="K6" s="197">
        <v>0</v>
      </c>
      <c r="L6" s="94">
        <f>K6*I6</f>
        <v>0</v>
      </c>
      <c r="M6" s="94">
        <f>L6*G6</f>
        <v>0</v>
      </c>
      <c r="N6" s="436">
        <f>SUM(M6:M7)</f>
        <v>0</v>
      </c>
      <c r="O6" s="438">
        <f>N6*0.001</f>
        <v>0</v>
      </c>
    </row>
    <row r="7" spans="2:15" ht="13.5" thickBot="1" x14ac:dyDescent="0.35">
      <c r="B7" s="435"/>
      <c r="C7" s="98" t="s">
        <v>680</v>
      </c>
      <c r="D7" s="99">
        <v>60</v>
      </c>
      <c r="E7" s="99">
        <v>168</v>
      </c>
      <c r="F7" s="99">
        <v>595</v>
      </c>
      <c r="G7" s="100">
        <f>D7/E7</f>
        <v>0.35714285714285715</v>
      </c>
      <c r="H7" s="100">
        <f t="shared" ref="H7:H16" si="0">E7/F7</f>
        <v>0.28235294117647058</v>
      </c>
      <c r="I7" s="100">
        <v>3.9598166670000001</v>
      </c>
      <c r="J7" s="99" t="s">
        <v>679</v>
      </c>
      <c r="K7" s="198">
        <v>0</v>
      </c>
      <c r="L7" s="99">
        <f t="shared" ref="L7:L16" si="1">I7*K7</f>
        <v>0</v>
      </c>
      <c r="M7" s="99">
        <f>L7*G7</f>
        <v>0</v>
      </c>
      <c r="N7" s="437"/>
      <c r="O7" s="439"/>
    </row>
    <row r="8" spans="2:15" ht="13" x14ac:dyDescent="0.3">
      <c r="B8" s="441" t="s">
        <v>681</v>
      </c>
      <c r="C8" s="101" t="s">
        <v>682</v>
      </c>
      <c r="D8" s="102">
        <v>130</v>
      </c>
      <c r="E8" s="102">
        <v>286</v>
      </c>
      <c r="F8" s="95">
        <v>595</v>
      </c>
      <c r="G8" s="103">
        <f>D8/E8</f>
        <v>0.45454545454545453</v>
      </c>
      <c r="H8" s="97">
        <f t="shared" si="0"/>
        <v>0.48067226890756304</v>
      </c>
      <c r="I8" s="103">
        <v>8.1532307690000003</v>
      </c>
      <c r="J8" s="95" t="s">
        <v>683</v>
      </c>
      <c r="K8" s="130">
        <f>'Emissions Factors'!I30</f>
        <v>8.3607879999999995E-5</v>
      </c>
      <c r="L8" s="104">
        <f t="shared" si="1"/>
        <v>6.8167433974685972E-4</v>
      </c>
      <c r="M8" s="104">
        <f t="shared" ref="M8:M16" si="2">G8*L8</f>
        <v>3.0985197261220896E-4</v>
      </c>
      <c r="N8" s="449">
        <f>SUM(M8:M10)</f>
        <v>1.022981062347663</v>
      </c>
      <c r="O8" s="450">
        <f>N8*0.001</f>
        <v>1.0229810623476629E-3</v>
      </c>
    </row>
    <row r="9" spans="2:15" ht="13" x14ac:dyDescent="0.3">
      <c r="B9" s="441"/>
      <c r="C9" s="105" t="s">
        <v>684</v>
      </c>
      <c r="D9" s="106">
        <v>102</v>
      </c>
      <c r="E9" s="102">
        <v>286</v>
      </c>
      <c r="F9" s="107">
        <v>595</v>
      </c>
      <c r="G9" s="108">
        <f t="shared" ref="G9:G16" si="3">D9/E9</f>
        <v>0.35664335664335667</v>
      </c>
      <c r="H9" s="109">
        <f t="shared" si="0"/>
        <v>0.48067226890756304</v>
      </c>
      <c r="I9" s="108">
        <v>7.7378431369999996</v>
      </c>
      <c r="J9" s="107" t="s">
        <v>683</v>
      </c>
      <c r="K9" s="199">
        <f>'Emissions Factors'!I29</f>
        <v>0.20935458600000001</v>
      </c>
      <c r="L9" s="109">
        <f t="shared" si="1"/>
        <v>1.6199529464795763</v>
      </c>
      <c r="M9" s="109">
        <f t="shared" si="2"/>
        <v>0.577745456436772</v>
      </c>
      <c r="N9" s="443"/>
      <c r="O9" s="446"/>
    </row>
    <row r="10" spans="2:15" ht="13.5" thickBot="1" x14ac:dyDescent="0.35">
      <c r="B10" s="448"/>
      <c r="C10" s="110" t="s">
        <v>685</v>
      </c>
      <c r="D10" s="111">
        <v>54</v>
      </c>
      <c r="E10" s="102">
        <v>286</v>
      </c>
      <c r="F10" s="99">
        <v>595</v>
      </c>
      <c r="G10" s="112">
        <f t="shared" si="3"/>
        <v>0.1888111888111888</v>
      </c>
      <c r="H10" s="100">
        <f t="shared" si="0"/>
        <v>0.48067226890756304</v>
      </c>
      <c r="I10" s="112">
        <v>27.073373700000001</v>
      </c>
      <c r="J10" s="113" t="s">
        <v>683</v>
      </c>
      <c r="K10" s="186">
        <f>'Emissions Factors'!I28</f>
        <v>8.7039711002480008E-2</v>
      </c>
      <c r="L10" s="114">
        <f t="shared" si="1"/>
        <v>2.3564586227101429</v>
      </c>
      <c r="M10" s="114">
        <f t="shared" si="2"/>
        <v>0.44492575393827871</v>
      </c>
      <c r="N10" s="444"/>
      <c r="O10" s="447"/>
    </row>
    <row r="11" spans="2:15" ht="13" x14ac:dyDescent="0.3">
      <c r="B11" s="440" t="s">
        <v>686</v>
      </c>
      <c r="C11" s="115" t="s">
        <v>687</v>
      </c>
      <c r="D11" s="116">
        <v>134</v>
      </c>
      <c r="E11" s="116">
        <v>141</v>
      </c>
      <c r="F11" s="94">
        <v>595</v>
      </c>
      <c r="G11" s="117">
        <f t="shared" si="3"/>
        <v>0.95035460992907805</v>
      </c>
      <c r="H11" s="96">
        <f t="shared" si="0"/>
        <v>0.23697478991596638</v>
      </c>
      <c r="I11" s="117">
        <v>15.288455219999999</v>
      </c>
      <c r="J11" s="118" t="s">
        <v>679</v>
      </c>
      <c r="K11" s="200">
        <f>'Emissions Factors'!I20</f>
        <v>0.18391160147544</v>
      </c>
      <c r="L11" s="119">
        <f t="shared" si="1"/>
        <v>2.8117242835957503</v>
      </c>
      <c r="M11" s="119">
        <f t="shared" si="2"/>
        <v>2.6721351347647557</v>
      </c>
      <c r="N11" s="451">
        <f>SUM(M11:M16)</f>
        <v>2.7193309349821564</v>
      </c>
      <c r="O11" s="454">
        <f>N11*0.001</f>
        <v>2.7193309349821566E-3</v>
      </c>
    </row>
    <row r="12" spans="2:15" ht="13" x14ac:dyDescent="0.3">
      <c r="B12" s="441"/>
      <c r="C12" s="105" t="s">
        <v>688</v>
      </c>
      <c r="D12" s="106">
        <v>6</v>
      </c>
      <c r="E12" s="106">
        <v>141</v>
      </c>
      <c r="F12" s="107">
        <v>595</v>
      </c>
      <c r="G12" s="108">
        <f t="shared" si="3"/>
        <v>4.2553191489361701E-2</v>
      </c>
      <c r="H12" s="109">
        <f t="shared" si="0"/>
        <v>0.23697478991596638</v>
      </c>
      <c r="I12" s="108">
        <v>10.51633333</v>
      </c>
      <c r="J12" s="107" t="s">
        <v>679</v>
      </c>
      <c r="K12" s="199">
        <f>K11/2</f>
        <v>9.195580073772E-2</v>
      </c>
      <c r="L12" s="109">
        <f t="shared" si="1"/>
        <v>0.96703785218492344</v>
      </c>
      <c r="M12" s="109">
        <f t="shared" si="2"/>
        <v>4.1150546901486104E-2</v>
      </c>
      <c r="N12" s="452"/>
      <c r="O12" s="455"/>
    </row>
    <row r="13" spans="2:15" ht="13" x14ac:dyDescent="0.3">
      <c r="B13" s="441"/>
      <c r="C13" s="105" t="s">
        <v>689</v>
      </c>
      <c r="D13" s="111">
        <v>0</v>
      </c>
      <c r="E13" s="106">
        <v>141</v>
      </c>
      <c r="F13" s="113"/>
      <c r="G13" s="108">
        <f t="shared" si="3"/>
        <v>0</v>
      </c>
      <c r="H13" s="114"/>
      <c r="I13" s="112"/>
      <c r="J13" s="107" t="s">
        <v>679</v>
      </c>
      <c r="K13" s="199">
        <f>'Emissions Factors'!I21</f>
        <v>0.24532233072732001</v>
      </c>
      <c r="L13" s="109">
        <f t="shared" si="1"/>
        <v>0</v>
      </c>
      <c r="M13" s="109">
        <f t="shared" si="2"/>
        <v>0</v>
      </c>
      <c r="N13" s="452"/>
      <c r="O13" s="455"/>
    </row>
    <row r="14" spans="2:15" ht="13" x14ac:dyDescent="0.3">
      <c r="B14" s="441"/>
      <c r="C14" s="105" t="s">
        <v>690</v>
      </c>
      <c r="D14" s="111">
        <v>0</v>
      </c>
      <c r="E14" s="106">
        <v>141</v>
      </c>
      <c r="F14" s="113"/>
      <c r="G14" s="108">
        <f t="shared" si="3"/>
        <v>0</v>
      </c>
      <c r="H14" s="114"/>
      <c r="I14" s="112"/>
      <c r="J14" s="107" t="s">
        <v>679</v>
      </c>
      <c r="K14" s="199">
        <f>'Emissions Factors'!I53</f>
        <v>5.5285714285714285E-2</v>
      </c>
      <c r="L14" s="109">
        <f t="shared" si="1"/>
        <v>0</v>
      </c>
      <c r="M14" s="109">
        <f t="shared" si="2"/>
        <v>0</v>
      </c>
      <c r="N14" s="452"/>
      <c r="O14" s="455"/>
    </row>
    <row r="15" spans="2:15" ht="13" x14ac:dyDescent="0.3">
      <c r="B15" s="441"/>
      <c r="C15" s="110" t="s">
        <v>691</v>
      </c>
      <c r="D15" s="111">
        <v>0</v>
      </c>
      <c r="E15" s="106">
        <v>141</v>
      </c>
      <c r="F15" s="113"/>
      <c r="G15" s="108">
        <f t="shared" si="3"/>
        <v>0</v>
      </c>
      <c r="H15" s="114"/>
      <c r="I15" s="112"/>
      <c r="J15" s="107" t="s">
        <v>679</v>
      </c>
      <c r="K15" s="186">
        <f>'Emissions Factors'!I51</f>
        <v>3.1666666666666665E-4</v>
      </c>
      <c r="L15" s="109">
        <f t="shared" si="1"/>
        <v>0</v>
      </c>
      <c r="M15" s="109">
        <f>G15*L15</f>
        <v>0</v>
      </c>
      <c r="N15" s="452"/>
      <c r="O15" s="455"/>
    </row>
    <row r="16" spans="2:15" ht="13.5" thickBot="1" x14ac:dyDescent="0.35">
      <c r="B16" s="448"/>
      <c r="C16" s="120" t="s">
        <v>692</v>
      </c>
      <c r="D16" s="121">
        <v>1</v>
      </c>
      <c r="E16" s="121">
        <v>141</v>
      </c>
      <c r="F16" s="99">
        <v>595</v>
      </c>
      <c r="G16" s="122">
        <f t="shared" si="3"/>
        <v>7.0921985815602835E-3</v>
      </c>
      <c r="H16" s="100">
        <f t="shared" si="0"/>
        <v>0.23697478991596638</v>
      </c>
      <c r="I16" s="122">
        <v>6.8730000000000002</v>
      </c>
      <c r="J16" s="99" t="s">
        <v>679</v>
      </c>
      <c r="K16" s="198">
        <f>'Emissions Factors'!I22</f>
        <v>0.12401872800000001</v>
      </c>
      <c r="L16" s="100">
        <f t="shared" si="1"/>
        <v>0.85238071754400013</v>
      </c>
      <c r="M16" s="100">
        <f t="shared" si="2"/>
        <v>6.0452533159148945E-3</v>
      </c>
      <c r="N16" s="453"/>
      <c r="O16" s="456"/>
    </row>
    <row r="18" spans="2:15" ht="13" x14ac:dyDescent="0.3">
      <c r="B18" s="124" t="s">
        <v>696</v>
      </c>
      <c r="C18" s="124"/>
      <c r="D18" s="124"/>
      <c r="E18" s="124"/>
      <c r="F18" s="124"/>
      <c r="G18" s="124"/>
      <c r="H18" s="124"/>
      <c r="I18" s="125"/>
      <c r="J18" s="87"/>
      <c r="K18" s="87"/>
      <c r="L18" s="87"/>
      <c r="M18" s="182"/>
      <c r="N18" s="86"/>
      <c r="O18" s="86"/>
    </row>
    <row r="19" spans="2:15" ht="13" x14ac:dyDescent="0.3">
      <c r="B19" s="457" t="s">
        <v>697</v>
      </c>
      <c r="C19" s="457"/>
      <c r="D19" s="457"/>
      <c r="E19" s="457"/>
      <c r="F19" s="457"/>
      <c r="G19" s="457"/>
      <c r="H19" s="457"/>
      <c r="I19" s="457"/>
      <c r="J19" s="457"/>
      <c r="K19" s="457"/>
      <c r="L19" s="457"/>
      <c r="M19" s="183"/>
      <c r="N19" s="179"/>
      <c r="O19" s="86"/>
    </row>
    <row r="20" spans="2:15" ht="13" x14ac:dyDescent="0.3">
      <c r="B20" s="457" t="s">
        <v>698</v>
      </c>
      <c r="C20" s="457"/>
      <c r="D20" s="457"/>
      <c r="E20" s="457"/>
      <c r="F20" s="457"/>
      <c r="G20" s="457"/>
      <c r="H20" s="457"/>
      <c r="I20" s="457"/>
      <c r="J20" s="457"/>
      <c r="K20" s="457"/>
      <c r="L20" s="457"/>
      <c r="M20" s="179"/>
      <c r="N20" s="179"/>
      <c r="O20" s="86"/>
    </row>
    <row r="21" spans="2:15" ht="13" x14ac:dyDescent="0.3">
      <c r="B21" s="457" t="s">
        <v>699</v>
      </c>
      <c r="C21" s="457"/>
      <c r="D21" s="457"/>
      <c r="E21" s="457"/>
      <c r="F21" s="457"/>
      <c r="G21" s="457"/>
      <c r="H21" s="457"/>
      <c r="I21" s="457"/>
      <c r="J21" s="457"/>
      <c r="K21" s="457"/>
      <c r="L21" s="457"/>
      <c r="M21" s="179"/>
      <c r="N21" s="179"/>
      <c r="O21" s="86"/>
    </row>
    <row r="22" spans="2:15" ht="12.75" customHeight="1" thickBot="1" x14ac:dyDescent="0.35">
      <c r="B22" s="86"/>
      <c r="C22" s="86"/>
      <c r="D22" s="86"/>
      <c r="E22" s="86"/>
      <c r="F22" s="86"/>
      <c r="G22" s="86"/>
      <c r="H22" s="86"/>
      <c r="I22" s="86"/>
      <c r="J22" s="87"/>
      <c r="K22" s="87"/>
      <c r="L22" s="87"/>
      <c r="M22" s="87"/>
      <c r="N22" s="86"/>
      <c r="O22" s="86"/>
    </row>
    <row r="23" spans="2:15" ht="12.75" customHeight="1" thickBot="1" x14ac:dyDescent="0.35">
      <c r="B23" s="126" t="s">
        <v>693</v>
      </c>
      <c r="C23" s="86"/>
      <c r="D23" s="86"/>
      <c r="E23" s="86"/>
      <c r="F23" s="86"/>
      <c r="G23" s="86"/>
      <c r="H23" s="86"/>
      <c r="I23" s="87"/>
      <c r="J23" s="87"/>
      <c r="K23" s="87"/>
      <c r="L23" s="87"/>
      <c r="M23" s="86"/>
      <c r="N23" s="86"/>
      <c r="O23" s="86"/>
    </row>
    <row r="24" spans="2:15" ht="12.75" customHeight="1" thickBot="1" x14ac:dyDescent="0.35">
      <c r="B24" s="127" t="s">
        <v>663</v>
      </c>
      <c r="C24" s="128" t="s">
        <v>664</v>
      </c>
      <c r="D24" s="129" t="s">
        <v>665</v>
      </c>
      <c r="E24" s="129" t="s">
        <v>666</v>
      </c>
      <c r="F24" s="91" t="s">
        <v>667</v>
      </c>
      <c r="G24" s="91" t="s">
        <v>668</v>
      </c>
      <c r="H24" s="91" t="s">
        <v>669</v>
      </c>
      <c r="I24" s="129" t="s">
        <v>670</v>
      </c>
      <c r="J24" s="129" t="s">
        <v>671</v>
      </c>
      <c r="K24" s="129" t="s">
        <v>672</v>
      </c>
      <c r="L24" s="129" t="s">
        <v>673</v>
      </c>
      <c r="M24" s="129" t="s">
        <v>694</v>
      </c>
      <c r="N24" s="91" t="s">
        <v>675</v>
      </c>
      <c r="O24" s="92" t="s">
        <v>676</v>
      </c>
    </row>
    <row r="25" spans="2:15" ht="13" x14ac:dyDescent="0.3">
      <c r="B25" s="440" t="s">
        <v>677</v>
      </c>
      <c r="C25" s="93" t="s">
        <v>678</v>
      </c>
      <c r="D25" s="94">
        <v>102</v>
      </c>
      <c r="E25" s="94">
        <v>162</v>
      </c>
      <c r="F25" s="95">
        <v>562</v>
      </c>
      <c r="G25" s="96">
        <f>D25/E25</f>
        <v>0.62962962962962965</v>
      </c>
      <c r="H25" s="97">
        <f>E25/F25</f>
        <v>0.28825622775800713</v>
      </c>
      <c r="I25" s="96">
        <v>1.9202450980000001</v>
      </c>
      <c r="J25" s="94" t="s">
        <v>679</v>
      </c>
      <c r="K25" s="197">
        <v>0</v>
      </c>
      <c r="L25" s="94">
        <f>K25*I25</f>
        <v>0</v>
      </c>
      <c r="M25" s="94">
        <f>L25*G25</f>
        <v>0</v>
      </c>
      <c r="N25" s="436">
        <f>SUM(M25:M26)</f>
        <v>0</v>
      </c>
      <c r="O25" s="438">
        <f>N25*0.001</f>
        <v>0</v>
      </c>
    </row>
    <row r="26" spans="2:15" ht="13.5" thickBot="1" x14ac:dyDescent="0.35">
      <c r="B26" s="448"/>
      <c r="C26" s="98" t="s">
        <v>680</v>
      </c>
      <c r="D26" s="99">
        <v>60</v>
      </c>
      <c r="E26" s="99">
        <v>162</v>
      </c>
      <c r="F26" s="99">
        <v>562</v>
      </c>
      <c r="G26" s="100">
        <f>D26/E26</f>
        <v>0.37037037037037035</v>
      </c>
      <c r="H26" s="100">
        <f t="shared" ref="H26:H35" si="4">E26/F26</f>
        <v>0.28825622775800713</v>
      </c>
      <c r="I26" s="100">
        <v>3.9598166670000001</v>
      </c>
      <c r="J26" s="99" t="s">
        <v>679</v>
      </c>
      <c r="K26" s="198">
        <v>0</v>
      </c>
      <c r="L26" s="99">
        <f t="shared" ref="L26:L35" si="5">I26*K26</f>
        <v>0</v>
      </c>
      <c r="M26" s="99">
        <f>L26*G26</f>
        <v>0</v>
      </c>
      <c r="N26" s="437"/>
      <c r="O26" s="439"/>
    </row>
    <row r="27" spans="2:15" ht="13" x14ac:dyDescent="0.3">
      <c r="B27" s="441" t="s">
        <v>681</v>
      </c>
      <c r="C27" s="101" t="s">
        <v>682</v>
      </c>
      <c r="D27" s="102">
        <v>130</v>
      </c>
      <c r="E27" s="102">
        <v>279</v>
      </c>
      <c r="F27" s="95">
        <v>562</v>
      </c>
      <c r="G27" s="103">
        <f>D27/E27</f>
        <v>0.46594982078853048</v>
      </c>
      <c r="H27" s="97">
        <f t="shared" si="4"/>
        <v>0.49644128113879005</v>
      </c>
      <c r="I27" s="103">
        <v>8.1532307690000003</v>
      </c>
      <c r="J27" s="95" t="s">
        <v>683</v>
      </c>
      <c r="K27" s="130">
        <v>8.3607879999999995E-5</v>
      </c>
      <c r="L27" s="104">
        <f t="shared" si="5"/>
        <v>6.8167433974685972E-4</v>
      </c>
      <c r="M27" s="104">
        <f t="shared" ref="M27:M35" si="6">G27*L27</f>
        <v>3.1762603644118915E-4</v>
      </c>
      <c r="N27" s="449">
        <f>SUM(M27:M29)</f>
        <v>0.98056664699376861</v>
      </c>
      <c r="O27" s="450">
        <f>N27*0.001</f>
        <v>9.8056664699376866E-4</v>
      </c>
    </row>
    <row r="28" spans="2:15" ht="13" x14ac:dyDescent="0.3">
      <c r="B28" s="441"/>
      <c r="C28" s="105" t="s">
        <v>684</v>
      </c>
      <c r="D28" s="106">
        <v>96</v>
      </c>
      <c r="E28" s="102">
        <v>279</v>
      </c>
      <c r="F28" s="107">
        <v>562</v>
      </c>
      <c r="G28" s="108">
        <f t="shared" ref="G28:G35" si="7">D28/E28</f>
        <v>0.34408602150537637</v>
      </c>
      <c r="H28" s="109">
        <f t="shared" si="4"/>
        <v>0.49644128113879005</v>
      </c>
      <c r="I28" s="108">
        <v>7.3203333329999998</v>
      </c>
      <c r="J28" s="107" t="s">
        <v>683</v>
      </c>
      <c r="K28" s="199">
        <v>0.20935458600000001</v>
      </c>
      <c r="L28" s="109">
        <f t="shared" si="5"/>
        <v>1.5325453543122152</v>
      </c>
      <c r="M28" s="109">
        <f t="shared" si="6"/>
        <v>0.52732743374183755</v>
      </c>
      <c r="N28" s="443"/>
      <c r="O28" s="446"/>
    </row>
    <row r="29" spans="2:15" ht="13.5" thickBot="1" x14ac:dyDescent="0.35">
      <c r="B29" s="448"/>
      <c r="C29" s="110" t="s">
        <v>685</v>
      </c>
      <c r="D29" s="111">
        <v>53</v>
      </c>
      <c r="E29" s="102">
        <v>279</v>
      </c>
      <c r="F29" s="99">
        <v>562</v>
      </c>
      <c r="G29" s="112">
        <f t="shared" si="7"/>
        <v>0.18996415770609318</v>
      </c>
      <c r="H29" s="100">
        <f t="shared" si="4"/>
        <v>0.49644128113879005</v>
      </c>
      <c r="I29" s="112">
        <v>27.392641510000001</v>
      </c>
      <c r="J29" s="113" t="s">
        <v>683</v>
      </c>
      <c r="K29" s="186">
        <v>8.7039711002480008E-2</v>
      </c>
      <c r="L29" s="114">
        <f t="shared" si="5"/>
        <v>2.3842476006249376</v>
      </c>
      <c r="M29" s="114">
        <f t="shared" si="6"/>
        <v>0.45292158721548992</v>
      </c>
      <c r="N29" s="444"/>
      <c r="O29" s="447"/>
    </row>
    <row r="30" spans="2:15" ht="13" x14ac:dyDescent="0.3">
      <c r="B30" s="440" t="s">
        <v>686</v>
      </c>
      <c r="C30" s="115" t="s">
        <v>687</v>
      </c>
      <c r="D30" s="116">
        <v>114</v>
      </c>
      <c r="E30" s="116">
        <v>121</v>
      </c>
      <c r="F30" s="94">
        <v>562</v>
      </c>
      <c r="G30" s="117">
        <f t="shared" si="7"/>
        <v>0.94214876033057848</v>
      </c>
      <c r="H30" s="96">
        <f t="shared" si="4"/>
        <v>0.21530249110320285</v>
      </c>
      <c r="I30" s="117">
        <v>15.359078950000001</v>
      </c>
      <c r="J30" s="118" t="s">
        <v>679</v>
      </c>
      <c r="K30" s="200">
        <v>0.18391160147544</v>
      </c>
      <c r="L30" s="119">
        <f t="shared" si="5"/>
        <v>2.8247128068822196</v>
      </c>
      <c r="M30" s="119">
        <f t="shared" si="6"/>
        <v>2.6612996692939919</v>
      </c>
      <c r="N30" s="451">
        <f>SUM(M30:M35)</f>
        <v>2.716296428225013</v>
      </c>
      <c r="O30" s="454">
        <f>N30*0.001</f>
        <v>2.7162964282250132E-3</v>
      </c>
    </row>
    <row r="31" spans="2:15" ht="13" x14ac:dyDescent="0.3">
      <c r="B31" s="441"/>
      <c r="C31" s="105" t="s">
        <v>688</v>
      </c>
      <c r="D31" s="106">
        <v>6</v>
      </c>
      <c r="E31" s="106">
        <v>121</v>
      </c>
      <c r="F31" s="107">
        <v>562</v>
      </c>
      <c r="G31" s="108">
        <f t="shared" si="7"/>
        <v>4.9586776859504134E-2</v>
      </c>
      <c r="H31" s="109">
        <f t="shared" si="4"/>
        <v>0.21530249110320285</v>
      </c>
      <c r="I31" s="108">
        <v>10.51633333</v>
      </c>
      <c r="J31" s="107" t="s">
        <v>679</v>
      </c>
      <c r="K31" s="199">
        <v>9.195580073772E-2</v>
      </c>
      <c r="L31" s="109">
        <f t="shared" si="5"/>
        <v>0.96703785218492344</v>
      </c>
      <c r="M31" s="109">
        <f t="shared" si="6"/>
        <v>4.7952290190987942E-2</v>
      </c>
      <c r="N31" s="452"/>
      <c r="O31" s="455"/>
    </row>
    <row r="32" spans="2:15" ht="13" x14ac:dyDescent="0.3">
      <c r="B32" s="441"/>
      <c r="C32" s="105" t="s">
        <v>689</v>
      </c>
      <c r="D32" s="111">
        <v>0</v>
      </c>
      <c r="E32" s="106">
        <v>121</v>
      </c>
      <c r="F32" s="113"/>
      <c r="G32" s="108">
        <f t="shared" si="7"/>
        <v>0</v>
      </c>
      <c r="H32" s="114"/>
      <c r="I32" s="112"/>
      <c r="J32" s="107" t="s">
        <v>679</v>
      </c>
      <c r="K32" s="199">
        <v>0.24532233072732001</v>
      </c>
      <c r="L32" s="109">
        <f t="shared" si="5"/>
        <v>0</v>
      </c>
      <c r="M32" s="109">
        <f t="shared" si="6"/>
        <v>0</v>
      </c>
      <c r="N32" s="452"/>
      <c r="O32" s="455"/>
    </row>
    <row r="33" spans="2:15" ht="13" x14ac:dyDescent="0.3">
      <c r="B33" s="441"/>
      <c r="C33" s="105" t="s">
        <v>690</v>
      </c>
      <c r="D33" s="111">
        <v>0</v>
      </c>
      <c r="E33" s="106">
        <v>121</v>
      </c>
      <c r="F33" s="113"/>
      <c r="G33" s="108">
        <f t="shared" si="7"/>
        <v>0</v>
      </c>
      <c r="H33" s="114"/>
      <c r="I33" s="112"/>
      <c r="J33" s="107" t="s">
        <v>679</v>
      </c>
      <c r="K33" s="199">
        <v>5.5285714285714285E-2</v>
      </c>
      <c r="L33" s="109">
        <f t="shared" si="5"/>
        <v>0</v>
      </c>
      <c r="M33" s="109">
        <f t="shared" si="6"/>
        <v>0</v>
      </c>
      <c r="N33" s="452"/>
      <c r="O33" s="455"/>
    </row>
    <row r="34" spans="2:15" ht="13" x14ac:dyDescent="0.3">
      <c r="B34" s="441"/>
      <c r="C34" s="110" t="s">
        <v>691</v>
      </c>
      <c r="D34" s="111">
        <v>0</v>
      </c>
      <c r="E34" s="106">
        <v>121</v>
      </c>
      <c r="F34" s="113"/>
      <c r="G34" s="108">
        <f t="shared" si="7"/>
        <v>0</v>
      </c>
      <c r="H34" s="114"/>
      <c r="I34" s="112"/>
      <c r="J34" s="107" t="s">
        <v>679</v>
      </c>
      <c r="K34" s="186">
        <v>3.1666666666666665E-4</v>
      </c>
      <c r="L34" s="109">
        <f t="shared" si="5"/>
        <v>0</v>
      </c>
      <c r="M34" s="109">
        <f t="shared" si="6"/>
        <v>0</v>
      </c>
      <c r="N34" s="452"/>
      <c r="O34" s="455"/>
    </row>
    <row r="35" spans="2:15" ht="13.5" thickBot="1" x14ac:dyDescent="0.35">
      <c r="B35" s="448"/>
      <c r="C35" s="120" t="s">
        <v>692</v>
      </c>
      <c r="D35" s="121">
        <v>1</v>
      </c>
      <c r="E35" s="121">
        <v>121</v>
      </c>
      <c r="F35" s="99">
        <v>562</v>
      </c>
      <c r="G35" s="122">
        <f t="shared" si="7"/>
        <v>8.2644628099173556E-3</v>
      </c>
      <c r="H35" s="100">
        <f t="shared" si="4"/>
        <v>0.21530249110320285</v>
      </c>
      <c r="I35" s="122">
        <v>6.8730000000000002</v>
      </c>
      <c r="J35" s="99" t="s">
        <v>679</v>
      </c>
      <c r="K35" s="198">
        <v>0.12401872800000001</v>
      </c>
      <c r="L35" s="100">
        <f t="shared" si="5"/>
        <v>0.85238071754400013</v>
      </c>
      <c r="M35" s="100">
        <f t="shared" si="6"/>
        <v>7.044468740033059E-3</v>
      </c>
      <c r="N35" s="453"/>
      <c r="O35" s="456"/>
    </row>
    <row r="36" spans="2:15" ht="13.5" thickBot="1" x14ac:dyDescent="0.35">
      <c r="B36" s="86"/>
      <c r="C36" s="86"/>
      <c r="D36" s="86"/>
      <c r="E36" s="86"/>
      <c r="F36" s="86"/>
      <c r="G36" s="86"/>
      <c r="H36" s="86"/>
      <c r="I36" s="86"/>
      <c r="J36" s="87"/>
      <c r="K36" s="87"/>
      <c r="L36" s="87"/>
      <c r="M36" s="87"/>
      <c r="N36" s="86"/>
      <c r="O36" s="86"/>
    </row>
    <row r="37" spans="2:15" ht="13.5" thickBot="1" x14ac:dyDescent="0.35">
      <c r="B37" s="126" t="s">
        <v>695</v>
      </c>
      <c r="C37" s="86"/>
      <c r="D37" s="86"/>
      <c r="E37" s="86"/>
      <c r="F37" s="86"/>
      <c r="G37" s="86"/>
      <c r="H37" s="86"/>
      <c r="I37" s="87"/>
      <c r="J37" s="87"/>
      <c r="K37" s="87"/>
      <c r="L37" s="87"/>
      <c r="M37" s="86"/>
      <c r="N37" s="86"/>
      <c r="O37" s="86"/>
    </row>
    <row r="38" spans="2:15" ht="13.5" thickBot="1" x14ac:dyDescent="0.35">
      <c r="B38" s="89" t="s">
        <v>663</v>
      </c>
      <c r="C38" s="90" t="s">
        <v>664</v>
      </c>
      <c r="D38" s="91" t="s">
        <v>665</v>
      </c>
      <c r="E38" s="91" t="s">
        <v>666</v>
      </c>
      <c r="F38" s="91" t="s">
        <v>667</v>
      </c>
      <c r="G38" s="91" t="s">
        <v>668</v>
      </c>
      <c r="H38" s="91" t="s">
        <v>669</v>
      </c>
      <c r="I38" s="91" t="s">
        <v>670</v>
      </c>
      <c r="J38" s="91" t="s">
        <v>671</v>
      </c>
      <c r="K38" s="91" t="s">
        <v>672</v>
      </c>
      <c r="L38" s="91" t="s">
        <v>673</v>
      </c>
      <c r="M38" s="91" t="s">
        <v>694</v>
      </c>
      <c r="N38" s="91" t="s">
        <v>675</v>
      </c>
      <c r="O38" s="92" t="s">
        <v>676</v>
      </c>
    </row>
    <row r="39" spans="2:15" ht="13" x14ac:dyDescent="0.3">
      <c r="B39" s="434" t="s">
        <v>677</v>
      </c>
      <c r="C39" s="93" t="s">
        <v>678</v>
      </c>
      <c r="D39" s="94">
        <v>6</v>
      </c>
      <c r="E39" s="94">
        <v>6</v>
      </c>
      <c r="F39" s="95">
        <v>33</v>
      </c>
      <c r="G39" s="96">
        <f>D39/E39</f>
        <v>1</v>
      </c>
      <c r="H39" s="97">
        <f>E39/F39</f>
        <v>0.18181818181818182</v>
      </c>
      <c r="I39" s="96">
        <v>0.42649999999999999</v>
      </c>
      <c r="J39" s="94" t="s">
        <v>679</v>
      </c>
      <c r="K39" s="197">
        <v>0</v>
      </c>
      <c r="L39" s="94">
        <f>K39*I39</f>
        <v>0</v>
      </c>
      <c r="M39" s="94">
        <f t="shared" ref="M39:M49" si="8">L39*G39</f>
        <v>0</v>
      </c>
      <c r="N39" s="436">
        <f>SUM(M39:M40)</f>
        <v>0</v>
      </c>
      <c r="O39" s="438">
        <f>N39*0.001</f>
        <v>0</v>
      </c>
    </row>
    <row r="40" spans="2:15" ht="13.5" thickBot="1" x14ac:dyDescent="0.35">
      <c r="B40" s="435"/>
      <c r="C40" s="98" t="s">
        <v>680</v>
      </c>
      <c r="D40" s="99">
        <v>0</v>
      </c>
      <c r="E40" s="99">
        <v>6</v>
      </c>
      <c r="F40" s="99">
        <v>33</v>
      </c>
      <c r="G40" s="100">
        <f>D40/E40</f>
        <v>0</v>
      </c>
      <c r="H40" s="100">
        <f t="shared" ref="H40:H49" si="9">E40/F40</f>
        <v>0.18181818181818182</v>
      </c>
      <c r="I40" s="100">
        <v>0</v>
      </c>
      <c r="J40" s="99" t="s">
        <v>679</v>
      </c>
      <c r="K40" s="198">
        <v>0</v>
      </c>
      <c r="L40" s="99">
        <f t="shared" ref="L40:L49" si="10">I40*K40</f>
        <v>0</v>
      </c>
      <c r="M40" s="99">
        <f t="shared" si="8"/>
        <v>0</v>
      </c>
      <c r="N40" s="437"/>
      <c r="O40" s="439"/>
    </row>
    <row r="41" spans="2:15" ht="13" x14ac:dyDescent="0.3">
      <c r="B41" s="441" t="s">
        <v>681</v>
      </c>
      <c r="C41" s="101" t="s">
        <v>682</v>
      </c>
      <c r="D41" s="102">
        <v>0</v>
      </c>
      <c r="E41" s="102">
        <v>7</v>
      </c>
      <c r="F41" s="95">
        <v>33</v>
      </c>
      <c r="G41" s="103">
        <f>D41/E41</f>
        <v>0</v>
      </c>
      <c r="H41" s="97">
        <f t="shared" si="9"/>
        <v>0.21212121212121213</v>
      </c>
      <c r="I41" s="103">
        <v>0</v>
      </c>
      <c r="J41" s="95" t="s">
        <v>683</v>
      </c>
      <c r="K41" s="130">
        <v>8.3607879999999995E-5</v>
      </c>
      <c r="L41" s="130">
        <f t="shared" si="10"/>
        <v>0</v>
      </c>
      <c r="M41" s="130">
        <f t="shared" si="8"/>
        <v>0</v>
      </c>
      <c r="N41" s="442">
        <f>SUM(M41:M43)</f>
        <v>2.7134962388264534</v>
      </c>
      <c r="O41" s="445">
        <f>N41*0.001</f>
        <v>2.7134962388264535E-3</v>
      </c>
    </row>
    <row r="42" spans="2:15" ht="13" x14ac:dyDescent="0.3">
      <c r="B42" s="441"/>
      <c r="C42" s="105" t="s">
        <v>684</v>
      </c>
      <c r="D42" s="106">
        <v>6</v>
      </c>
      <c r="E42" s="106">
        <v>7</v>
      </c>
      <c r="F42" s="107">
        <v>33</v>
      </c>
      <c r="G42" s="108">
        <f t="shared" ref="G42:G49" si="11">D42/E42</f>
        <v>0.8571428571428571</v>
      </c>
      <c r="H42" s="109">
        <f t="shared" si="9"/>
        <v>0.21212121212121213</v>
      </c>
      <c r="I42" s="108">
        <v>14.417999999999999</v>
      </c>
      <c r="J42" s="107" t="s">
        <v>683</v>
      </c>
      <c r="K42" s="199">
        <v>0.20935458600000001</v>
      </c>
      <c r="L42" s="109">
        <f t="shared" si="10"/>
        <v>3.0184744209479999</v>
      </c>
      <c r="M42" s="109">
        <f t="shared" si="8"/>
        <v>2.5872637893839996</v>
      </c>
      <c r="N42" s="443"/>
      <c r="O42" s="446"/>
    </row>
    <row r="43" spans="2:15" ht="13.5" thickBot="1" x14ac:dyDescent="0.35">
      <c r="B43" s="448"/>
      <c r="C43" s="110" t="s">
        <v>685</v>
      </c>
      <c r="D43" s="111">
        <v>1</v>
      </c>
      <c r="E43" s="111">
        <v>7</v>
      </c>
      <c r="F43" s="99">
        <v>33</v>
      </c>
      <c r="G43" s="112">
        <f t="shared" si="11"/>
        <v>0.14285714285714285</v>
      </c>
      <c r="H43" s="100">
        <f t="shared" si="9"/>
        <v>0.21212121212121213</v>
      </c>
      <c r="I43" s="112">
        <v>10.151999999999999</v>
      </c>
      <c r="J43" s="113" t="s">
        <v>683</v>
      </c>
      <c r="K43" s="186">
        <v>8.7039711002480008E-2</v>
      </c>
      <c r="L43" s="114">
        <f t="shared" si="10"/>
        <v>0.88362714609717696</v>
      </c>
      <c r="M43" s="114">
        <f t="shared" si="8"/>
        <v>0.12623244944245385</v>
      </c>
      <c r="N43" s="444"/>
      <c r="O43" s="447"/>
    </row>
    <row r="44" spans="2:15" ht="13" x14ac:dyDescent="0.3">
      <c r="B44" s="440" t="s">
        <v>686</v>
      </c>
      <c r="C44" s="115" t="s">
        <v>687</v>
      </c>
      <c r="D44" s="116">
        <v>20</v>
      </c>
      <c r="E44" s="116">
        <v>20</v>
      </c>
      <c r="F44" s="94">
        <v>33</v>
      </c>
      <c r="G44" s="117">
        <f t="shared" si="11"/>
        <v>1</v>
      </c>
      <c r="H44" s="96">
        <f t="shared" si="9"/>
        <v>0.60606060606060608</v>
      </c>
      <c r="I44" s="117">
        <v>14.885899999999999</v>
      </c>
      <c r="J44" s="118" t="s">
        <v>679</v>
      </c>
      <c r="K44" s="200">
        <v>0.18391160147544</v>
      </c>
      <c r="L44" s="131">
        <f t="shared" si="10"/>
        <v>2.7376897084032521</v>
      </c>
      <c r="M44" s="96">
        <f t="shared" si="8"/>
        <v>2.7376897084032521</v>
      </c>
      <c r="N44" s="451">
        <f>SUM(M44:M49)</f>
        <v>2.7376897084032521</v>
      </c>
      <c r="O44" s="454">
        <f>N44*0.001</f>
        <v>2.737689708403252E-3</v>
      </c>
    </row>
    <row r="45" spans="2:15" ht="13" x14ac:dyDescent="0.3">
      <c r="B45" s="441"/>
      <c r="C45" s="105" t="s">
        <v>688</v>
      </c>
      <c r="D45" s="106">
        <v>0</v>
      </c>
      <c r="E45" s="106">
        <v>20</v>
      </c>
      <c r="F45" s="107">
        <v>33</v>
      </c>
      <c r="G45" s="108">
        <f t="shared" si="11"/>
        <v>0</v>
      </c>
      <c r="H45" s="109">
        <f t="shared" si="9"/>
        <v>0.60606060606060608</v>
      </c>
      <c r="I45" s="108">
        <v>0</v>
      </c>
      <c r="J45" s="107" t="s">
        <v>679</v>
      </c>
      <c r="K45" s="199">
        <v>9.195580073772E-2</v>
      </c>
      <c r="L45" s="132">
        <f t="shared" si="10"/>
        <v>0</v>
      </c>
      <c r="M45" s="109">
        <f t="shared" si="8"/>
        <v>0</v>
      </c>
      <c r="N45" s="452"/>
      <c r="O45" s="455"/>
    </row>
    <row r="46" spans="2:15" ht="13" x14ac:dyDescent="0.3">
      <c r="B46" s="441"/>
      <c r="C46" s="105" t="s">
        <v>689</v>
      </c>
      <c r="D46" s="111">
        <v>0</v>
      </c>
      <c r="E46" s="106">
        <v>20</v>
      </c>
      <c r="F46" s="113"/>
      <c r="G46" s="108">
        <f t="shared" si="11"/>
        <v>0</v>
      </c>
      <c r="H46" s="114"/>
      <c r="I46" s="112"/>
      <c r="J46" s="107" t="s">
        <v>679</v>
      </c>
      <c r="K46" s="199">
        <v>0.24532233072732001</v>
      </c>
      <c r="L46" s="132">
        <f t="shared" si="10"/>
        <v>0</v>
      </c>
      <c r="M46" s="109">
        <f t="shared" si="8"/>
        <v>0</v>
      </c>
      <c r="N46" s="452"/>
      <c r="O46" s="455"/>
    </row>
    <row r="47" spans="2:15" ht="13" x14ac:dyDescent="0.3">
      <c r="B47" s="441"/>
      <c r="C47" s="105" t="s">
        <v>690</v>
      </c>
      <c r="D47" s="111">
        <v>0</v>
      </c>
      <c r="E47" s="106">
        <v>20</v>
      </c>
      <c r="F47" s="113"/>
      <c r="G47" s="108">
        <f t="shared" si="11"/>
        <v>0</v>
      </c>
      <c r="H47" s="114"/>
      <c r="I47" s="112"/>
      <c r="J47" s="107" t="s">
        <v>679</v>
      </c>
      <c r="K47" s="199">
        <v>5.5285714285714285E-2</v>
      </c>
      <c r="L47" s="132">
        <f t="shared" si="10"/>
        <v>0</v>
      </c>
      <c r="M47" s="109">
        <f t="shared" si="8"/>
        <v>0</v>
      </c>
      <c r="N47" s="452"/>
      <c r="O47" s="455"/>
    </row>
    <row r="48" spans="2:15" ht="13" x14ac:dyDescent="0.3">
      <c r="B48" s="441"/>
      <c r="C48" s="110" t="s">
        <v>691</v>
      </c>
      <c r="D48" s="111">
        <v>0</v>
      </c>
      <c r="E48" s="106">
        <v>20</v>
      </c>
      <c r="F48" s="113"/>
      <c r="G48" s="108">
        <f t="shared" si="11"/>
        <v>0</v>
      </c>
      <c r="H48" s="114"/>
      <c r="I48" s="112"/>
      <c r="J48" s="107" t="s">
        <v>679</v>
      </c>
      <c r="K48" s="186">
        <v>3.1666666666666665E-4</v>
      </c>
      <c r="L48" s="132">
        <f t="shared" si="10"/>
        <v>0</v>
      </c>
      <c r="M48" s="109">
        <f t="shared" si="8"/>
        <v>0</v>
      </c>
      <c r="N48" s="452"/>
      <c r="O48" s="455"/>
    </row>
    <row r="49" spans="2:15" ht="13.5" thickBot="1" x14ac:dyDescent="0.35">
      <c r="B49" s="448"/>
      <c r="C49" s="120" t="s">
        <v>692</v>
      </c>
      <c r="D49" s="121">
        <v>0</v>
      </c>
      <c r="E49" s="121">
        <v>20</v>
      </c>
      <c r="F49" s="99">
        <v>33</v>
      </c>
      <c r="G49" s="122">
        <f t="shared" si="11"/>
        <v>0</v>
      </c>
      <c r="H49" s="100">
        <f t="shared" si="9"/>
        <v>0.60606060606060608</v>
      </c>
      <c r="I49" s="122">
        <v>0</v>
      </c>
      <c r="J49" s="99" t="s">
        <v>679</v>
      </c>
      <c r="K49" s="198">
        <v>0.12401872800000001</v>
      </c>
      <c r="L49" s="133">
        <f t="shared" si="10"/>
        <v>0</v>
      </c>
      <c r="M49" s="100">
        <f t="shared" si="8"/>
        <v>0</v>
      </c>
      <c r="N49" s="453"/>
      <c r="O49" s="456"/>
    </row>
  </sheetData>
  <mergeCells count="31">
    <mergeCell ref="O44:O49"/>
    <mergeCell ref="N30:N35"/>
    <mergeCell ref="O30:O35"/>
    <mergeCell ref="B41:B43"/>
    <mergeCell ref="N41:N43"/>
    <mergeCell ref="O41:O43"/>
    <mergeCell ref="B39:B40"/>
    <mergeCell ref="N39:N40"/>
    <mergeCell ref="O39:O40"/>
    <mergeCell ref="B30:B35"/>
    <mergeCell ref="B44:B49"/>
    <mergeCell ref="N44:N49"/>
    <mergeCell ref="O25:O26"/>
    <mergeCell ref="B27:B29"/>
    <mergeCell ref="N27:N29"/>
    <mergeCell ref="O27:O29"/>
    <mergeCell ref="N11:N16"/>
    <mergeCell ref="O11:O16"/>
    <mergeCell ref="B11:B16"/>
    <mergeCell ref="B19:L19"/>
    <mergeCell ref="B20:L20"/>
    <mergeCell ref="B21:L21"/>
    <mergeCell ref="B25:B26"/>
    <mergeCell ref="N25:N26"/>
    <mergeCell ref="B2:O2"/>
    <mergeCell ref="B6:B7"/>
    <mergeCell ref="N6:N7"/>
    <mergeCell ref="O6:O7"/>
    <mergeCell ref="B8:B10"/>
    <mergeCell ref="N8:N10"/>
    <mergeCell ref="O8:O1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DFA0F-2A1A-43FE-97F3-658AB7AE7A58}">
  <dimension ref="A1:U55"/>
  <sheetViews>
    <sheetView topLeftCell="A19" workbookViewId="0">
      <selection activeCell="C315" sqref="C315"/>
    </sheetView>
  </sheetViews>
  <sheetFormatPr defaultColWidth="8.81640625" defaultRowHeight="12.5" x14ac:dyDescent="0.25"/>
  <cols>
    <col min="1" max="1" width="36.453125" customWidth="1"/>
    <col min="2" max="2" width="47.1796875" bestFit="1" customWidth="1"/>
    <col min="5" max="5" width="10.81640625" bestFit="1" customWidth="1"/>
    <col min="7" max="7" width="9.453125" bestFit="1" customWidth="1"/>
    <col min="12" max="12" width="8.81640625" style="234"/>
    <col min="18" max="18" width="24.54296875" bestFit="1" customWidth="1"/>
  </cols>
  <sheetData>
    <row r="1" spans="1:19" s="1" customFormat="1" ht="14.5" x14ac:dyDescent="0.25">
      <c r="A1" s="202" t="s">
        <v>700</v>
      </c>
      <c r="B1" s="202"/>
      <c r="C1" s="1" t="s">
        <v>701</v>
      </c>
      <c r="D1" s="1">
        <v>0.62137100000000001</v>
      </c>
      <c r="E1" s="1" t="s">
        <v>702</v>
      </c>
      <c r="F1" s="1">
        <f>CONVERT(1,"gal","l")</f>
        <v>3.7854117839999999</v>
      </c>
    </row>
    <row r="2" spans="1:19" ht="14.5" x14ac:dyDescent="0.35">
      <c r="A2" s="461" t="s">
        <v>703</v>
      </c>
      <c r="B2" s="461" t="s">
        <v>704</v>
      </c>
      <c r="C2" s="203" t="s">
        <v>705</v>
      </c>
      <c r="D2" s="203"/>
      <c r="E2" s="203"/>
      <c r="F2" s="203"/>
      <c r="G2" s="203"/>
      <c r="H2" s="203"/>
      <c r="I2" s="203"/>
      <c r="J2" s="203"/>
      <c r="K2" s="203" t="s">
        <v>706</v>
      </c>
      <c r="L2" s="204"/>
      <c r="M2" s="203"/>
      <c r="N2" s="205" t="s">
        <v>707</v>
      </c>
      <c r="O2" s="205" t="s">
        <v>17</v>
      </c>
      <c r="P2" s="206" t="s">
        <v>708</v>
      </c>
      <c r="Q2" s="207"/>
      <c r="R2" s="207"/>
      <c r="S2" s="207"/>
    </row>
    <row r="3" spans="1:19" ht="14.5" x14ac:dyDescent="0.35">
      <c r="A3" s="461"/>
      <c r="B3" s="461"/>
      <c r="C3" s="203" t="s">
        <v>709</v>
      </c>
      <c r="D3" s="203" t="s">
        <v>710</v>
      </c>
      <c r="E3" s="203" t="s">
        <v>711</v>
      </c>
      <c r="F3" s="203" t="s">
        <v>710</v>
      </c>
      <c r="G3" s="203" t="s">
        <v>712</v>
      </c>
      <c r="H3" s="203" t="s">
        <v>710</v>
      </c>
      <c r="I3" s="203" t="s">
        <v>713</v>
      </c>
      <c r="J3" s="203" t="s">
        <v>710</v>
      </c>
      <c r="K3" s="203" t="s">
        <v>714</v>
      </c>
      <c r="L3" s="204" t="s">
        <v>715</v>
      </c>
      <c r="M3" s="203" t="s">
        <v>716</v>
      </c>
      <c r="N3" s="208"/>
      <c r="O3" s="208"/>
      <c r="P3" s="209" t="s">
        <v>717</v>
      </c>
      <c r="Q3" s="209" t="s">
        <v>710</v>
      </c>
      <c r="R3" s="209" t="s">
        <v>718</v>
      </c>
      <c r="S3" s="209" t="s">
        <v>706</v>
      </c>
    </row>
    <row r="4" spans="1:19" ht="14.5" x14ac:dyDescent="0.25">
      <c r="A4" s="210" t="s">
        <v>719</v>
      </c>
      <c r="B4" s="211"/>
      <c r="C4" s="212"/>
      <c r="D4" s="212"/>
      <c r="E4" s="212"/>
      <c r="F4" s="212"/>
      <c r="G4" s="212"/>
      <c r="H4" s="212"/>
      <c r="I4" s="212"/>
      <c r="J4" s="212"/>
      <c r="K4" s="212"/>
      <c r="L4" s="213"/>
      <c r="M4" s="212"/>
      <c r="N4" s="211"/>
      <c r="O4" s="211"/>
      <c r="P4" s="214"/>
      <c r="Q4" s="214"/>
      <c r="R4" s="214"/>
      <c r="S4" s="214"/>
    </row>
    <row r="5" spans="1:19" ht="14.5" x14ac:dyDescent="0.25">
      <c r="A5" s="254" t="s">
        <v>720</v>
      </c>
      <c r="B5" s="254" t="s">
        <v>721</v>
      </c>
      <c r="C5" s="254">
        <f>2307.3/1000</f>
        <v>2.3073000000000001</v>
      </c>
      <c r="D5" s="254" t="s">
        <v>722</v>
      </c>
      <c r="E5" s="254">
        <f>0.14/1000</f>
        <v>1.4000000000000001E-4</v>
      </c>
      <c r="F5" s="254" t="s">
        <v>722</v>
      </c>
      <c r="G5" s="254">
        <f>0.022/1000</f>
        <v>2.1999999999999999E-5</v>
      </c>
      <c r="H5" s="254" t="s">
        <v>722</v>
      </c>
      <c r="I5" s="254">
        <v>2.3172120000000005</v>
      </c>
      <c r="J5" s="254" t="s">
        <v>722</v>
      </c>
      <c r="K5" s="215" t="s">
        <v>723</v>
      </c>
      <c r="L5" s="255" t="s">
        <v>724</v>
      </c>
      <c r="M5" s="254">
        <v>2022</v>
      </c>
      <c r="N5" s="254" t="s">
        <v>207</v>
      </c>
      <c r="O5" s="254" t="s">
        <v>725</v>
      </c>
      <c r="P5" s="254"/>
      <c r="Q5" s="254"/>
    </row>
    <row r="6" spans="1:19" ht="14.5" x14ac:dyDescent="0.25">
      <c r="A6" s="254" t="s">
        <v>726</v>
      </c>
      <c r="B6" s="254" t="s">
        <v>727</v>
      </c>
      <c r="C6" s="254">
        <f>2307.3/1000</f>
        <v>2.3073000000000001</v>
      </c>
      <c r="D6" s="254" t="s">
        <v>722</v>
      </c>
      <c r="E6" s="254">
        <f>0.14/1000</f>
        <v>1.4000000000000001E-4</v>
      </c>
      <c r="F6" s="254" t="s">
        <v>722</v>
      </c>
      <c r="G6" s="254">
        <f>0.022/1000</f>
        <v>2.1999999999999999E-5</v>
      </c>
      <c r="H6" s="254" t="s">
        <v>722</v>
      </c>
      <c r="I6" s="254">
        <v>2.3172120000000005</v>
      </c>
      <c r="J6" s="254" t="s">
        <v>722</v>
      </c>
      <c r="K6" s="215" t="s">
        <v>723</v>
      </c>
      <c r="L6" s="255" t="s">
        <v>724</v>
      </c>
      <c r="M6" s="254">
        <v>2022</v>
      </c>
      <c r="N6" s="254" t="s">
        <v>207</v>
      </c>
      <c r="O6" s="254" t="s">
        <v>725</v>
      </c>
      <c r="P6" s="254"/>
      <c r="Q6" s="254"/>
    </row>
    <row r="7" spans="1:19" ht="14.5" x14ac:dyDescent="0.25">
      <c r="A7" s="254" t="s">
        <v>728</v>
      </c>
      <c r="B7" s="254" t="s">
        <v>729</v>
      </c>
      <c r="C7" s="254">
        <f>2307.3/1000</f>
        <v>2.3073000000000001</v>
      </c>
      <c r="D7" s="254" t="s">
        <v>722</v>
      </c>
      <c r="E7" s="254">
        <f>0.068/1000</f>
        <v>6.7999999999999999E-5</v>
      </c>
      <c r="F7" s="254" t="s">
        <v>722</v>
      </c>
      <c r="G7" s="254">
        <f>0.2/1000</f>
        <v>2.0000000000000001E-4</v>
      </c>
      <c r="H7" s="254" t="s">
        <v>722</v>
      </c>
      <c r="I7" s="254">
        <v>2.3637972000000005</v>
      </c>
      <c r="J7" s="254" t="s">
        <v>722</v>
      </c>
      <c r="K7" s="215" t="s">
        <v>723</v>
      </c>
      <c r="L7" s="255" t="s">
        <v>724</v>
      </c>
      <c r="M7" s="254">
        <v>2022</v>
      </c>
      <c r="N7" s="254" t="s">
        <v>207</v>
      </c>
      <c r="O7" s="254"/>
      <c r="P7" s="254"/>
      <c r="Q7" s="254"/>
    </row>
    <row r="8" spans="1:19" ht="14.5" x14ac:dyDescent="0.25">
      <c r="A8" s="254" t="s">
        <v>730</v>
      </c>
      <c r="B8" s="254" t="s">
        <v>731</v>
      </c>
      <c r="C8" s="254">
        <f>2307.3/1000</f>
        <v>2.3073000000000001</v>
      </c>
      <c r="D8" s="254" t="s">
        <v>722</v>
      </c>
      <c r="E8" s="254">
        <f>0.77/1000</f>
        <v>7.7000000000000007E-4</v>
      </c>
      <c r="F8" s="254" t="s">
        <v>722</v>
      </c>
      <c r="G8" s="254">
        <f>0.041/1000</f>
        <v>4.1E-5</v>
      </c>
      <c r="H8" s="254" t="s">
        <v>722</v>
      </c>
      <c r="I8" s="254">
        <v>2.3399760000000001</v>
      </c>
      <c r="J8" s="254" t="s">
        <v>722</v>
      </c>
      <c r="K8" s="215" t="s">
        <v>723</v>
      </c>
      <c r="L8" s="255" t="s">
        <v>724</v>
      </c>
      <c r="M8" s="254">
        <v>2022</v>
      </c>
      <c r="N8" s="254" t="s">
        <v>207</v>
      </c>
      <c r="O8" s="254"/>
      <c r="P8" s="254"/>
      <c r="Q8" s="254"/>
    </row>
    <row r="9" spans="1:19" ht="14.5" x14ac:dyDescent="0.25">
      <c r="A9" s="254" t="s">
        <v>732</v>
      </c>
      <c r="B9" s="254" t="s">
        <v>733</v>
      </c>
      <c r="C9" s="254">
        <f>2680.5/1000</f>
        <v>2.6804999999999999</v>
      </c>
      <c r="D9" s="254" t="s">
        <v>722</v>
      </c>
      <c r="E9" s="254">
        <f>0.051/1000</f>
        <v>5.1E-5</v>
      </c>
      <c r="F9" s="254" t="s">
        <v>722</v>
      </c>
      <c r="G9" s="254">
        <f>0.22/1000</f>
        <v>2.2000000000000001E-4</v>
      </c>
      <c r="H9" s="254" t="s">
        <v>722</v>
      </c>
      <c r="I9" s="254">
        <v>2.7419829</v>
      </c>
      <c r="J9" s="254" t="s">
        <v>722</v>
      </c>
      <c r="K9" s="215" t="s">
        <v>723</v>
      </c>
      <c r="L9" s="255" t="s">
        <v>724</v>
      </c>
      <c r="M9" s="254">
        <v>2022</v>
      </c>
      <c r="N9" s="254" t="s">
        <v>207</v>
      </c>
      <c r="O9" s="254" t="s">
        <v>734</v>
      </c>
      <c r="P9" s="254"/>
      <c r="Q9" s="254"/>
    </row>
    <row r="10" spans="1:19" ht="14.5" x14ac:dyDescent="0.25">
      <c r="A10" s="254" t="s">
        <v>735</v>
      </c>
      <c r="B10" s="254" t="s">
        <v>736</v>
      </c>
      <c r="C10" s="254">
        <f>2680.5/1000</f>
        <v>2.6804999999999999</v>
      </c>
      <c r="D10" s="254" t="s">
        <v>722</v>
      </c>
      <c r="E10" s="254">
        <f>0.068/1000</f>
        <v>6.7999999999999999E-5</v>
      </c>
      <c r="F10" s="254" t="s">
        <v>722</v>
      </c>
      <c r="G10" s="254">
        <f>0.22/1000</f>
        <v>2.2000000000000001E-4</v>
      </c>
      <c r="H10" s="254" t="s">
        <v>722</v>
      </c>
      <c r="I10" s="254">
        <v>2.7424572</v>
      </c>
      <c r="J10" s="254" t="s">
        <v>722</v>
      </c>
      <c r="K10" s="215" t="s">
        <v>723</v>
      </c>
      <c r="L10" s="255" t="s">
        <v>724</v>
      </c>
      <c r="M10" s="254">
        <v>2022</v>
      </c>
      <c r="N10" s="254" t="s">
        <v>207</v>
      </c>
      <c r="O10" s="254" t="s">
        <v>734</v>
      </c>
      <c r="P10" s="254"/>
      <c r="Q10" s="254"/>
    </row>
    <row r="11" spans="1:19" ht="14.5" x14ac:dyDescent="0.25">
      <c r="A11" s="254" t="s">
        <v>737</v>
      </c>
      <c r="B11" s="254" t="s">
        <v>738</v>
      </c>
      <c r="C11" s="254">
        <f>2680.5/1000</f>
        <v>2.6804999999999999</v>
      </c>
      <c r="D11" s="254" t="s">
        <v>722</v>
      </c>
      <c r="E11" s="254">
        <f>0.11/1000</f>
        <v>1.1E-4</v>
      </c>
      <c r="F11" s="254" t="s">
        <v>722</v>
      </c>
      <c r="G11" s="254">
        <f>0.151/1000</f>
        <v>1.5099999999999998E-4</v>
      </c>
      <c r="H11" s="254" t="s">
        <v>722</v>
      </c>
      <c r="I11" s="254">
        <v>2.7247919999999999</v>
      </c>
      <c r="J11" s="254" t="s">
        <v>722</v>
      </c>
      <c r="K11" s="215" t="s">
        <v>723</v>
      </c>
      <c r="L11" s="255" t="s">
        <v>724</v>
      </c>
      <c r="M11" s="254">
        <v>2022</v>
      </c>
      <c r="N11" s="254" t="s">
        <v>207</v>
      </c>
      <c r="O11" s="254" t="s">
        <v>734</v>
      </c>
      <c r="P11" s="254"/>
      <c r="Q11" s="254"/>
    </row>
    <row r="12" spans="1:19" ht="14.5" x14ac:dyDescent="0.25">
      <c r="A12" s="254" t="s">
        <v>739</v>
      </c>
      <c r="B12" s="254" t="s">
        <v>740</v>
      </c>
      <c r="C12" s="254">
        <f>2307.3/1000</f>
        <v>2.3073000000000001</v>
      </c>
      <c r="D12" s="254" t="s">
        <v>722</v>
      </c>
      <c r="E12" s="254">
        <f>5.08/1000</f>
        <v>5.0800000000000003E-3</v>
      </c>
      <c r="F12" s="254" t="s">
        <v>722</v>
      </c>
      <c r="G12" s="254">
        <f>0.064/1000</f>
        <v>6.3999999999999997E-5</v>
      </c>
      <c r="H12" s="254" t="s">
        <v>722</v>
      </c>
      <c r="I12" s="254">
        <v>2.4665040000000005</v>
      </c>
      <c r="J12" s="254" t="s">
        <v>722</v>
      </c>
      <c r="K12" s="215" t="s">
        <v>723</v>
      </c>
      <c r="L12" s="255" t="s">
        <v>724</v>
      </c>
      <c r="M12" s="254">
        <v>2022</v>
      </c>
      <c r="N12" s="254" t="s">
        <v>207</v>
      </c>
      <c r="O12" s="254" t="s">
        <v>741</v>
      </c>
      <c r="P12" s="254"/>
      <c r="Q12" s="254"/>
    </row>
    <row r="13" spans="1:19" ht="14.5" x14ac:dyDescent="0.25">
      <c r="A13" s="254" t="s">
        <v>742</v>
      </c>
      <c r="B13" s="254" t="s">
        <v>743</v>
      </c>
      <c r="C13" s="254">
        <f>2680.5/1000</f>
        <v>2.6804999999999999</v>
      </c>
      <c r="D13" s="254" t="s">
        <v>722</v>
      </c>
      <c r="E13" s="254">
        <f>0.073/1000</f>
        <v>7.2999999999999999E-5</v>
      </c>
      <c r="F13" s="254" t="s">
        <v>722</v>
      </c>
      <c r="G13" s="254">
        <f>0.022/1000</f>
        <v>2.1999999999999999E-5</v>
      </c>
      <c r="H13" s="254" t="s">
        <v>722</v>
      </c>
      <c r="I13" s="254">
        <v>2.6885427000000002</v>
      </c>
      <c r="J13" s="254" t="s">
        <v>722</v>
      </c>
      <c r="K13" s="215" t="s">
        <v>723</v>
      </c>
      <c r="L13" s="255" t="s">
        <v>724</v>
      </c>
      <c r="M13" s="254">
        <v>2022</v>
      </c>
      <c r="N13" s="254" t="s">
        <v>207</v>
      </c>
      <c r="O13" s="254" t="s">
        <v>741</v>
      </c>
      <c r="P13" s="254"/>
      <c r="Q13" s="254"/>
    </row>
    <row r="14" spans="1:19" ht="14.5" x14ac:dyDescent="0.25">
      <c r="A14" s="254" t="s">
        <v>744</v>
      </c>
      <c r="B14" s="254" t="s">
        <v>745</v>
      </c>
      <c r="C14" s="254">
        <f>1508.04/1000</f>
        <v>1.50804</v>
      </c>
      <c r="D14" s="254" t="s">
        <v>722</v>
      </c>
      <c r="E14" s="254">
        <f>0.14/1000</f>
        <v>1.4000000000000001E-4</v>
      </c>
      <c r="F14" s="254" t="s">
        <v>722</v>
      </c>
      <c r="G14" s="254">
        <f>0.022/1000</f>
        <v>2.1999999999999999E-5</v>
      </c>
      <c r="H14" s="254" t="s">
        <v>722</v>
      </c>
      <c r="I14" s="254">
        <v>1.517952</v>
      </c>
      <c r="J14" s="254" t="s">
        <v>722</v>
      </c>
      <c r="K14" s="215" t="s">
        <v>723</v>
      </c>
      <c r="L14" s="255" t="s">
        <v>724</v>
      </c>
      <c r="M14" s="254">
        <v>2022</v>
      </c>
      <c r="N14" s="254" t="s">
        <v>207</v>
      </c>
      <c r="O14" s="254" t="s">
        <v>746</v>
      </c>
      <c r="P14" s="254"/>
      <c r="Q14" s="254"/>
    </row>
    <row r="15" spans="1:19" ht="14.5" x14ac:dyDescent="0.25">
      <c r="A15" s="254" t="s">
        <v>747</v>
      </c>
      <c r="B15" s="254" t="s">
        <v>748</v>
      </c>
      <c r="C15" s="254">
        <f>2472.2/1000</f>
        <v>2.4722</v>
      </c>
      <c r="D15" s="254" t="s">
        <v>722</v>
      </c>
      <c r="E15" s="254">
        <f>0.051/1000</f>
        <v>5.1E-5</v>
      </c>
      <c r="F15" s="254" t="s">
        <v>722</v>
      </c>
      <c r="G15" s="254">
        <f>0.22/1000</f>
        <v>2.2000000000000001E-4</v>
      </c>
      <c r="H15" s="254" t="s">
        <v>722</v>
      </c>
      <c r="I15" s="254">
        <v>2.5336829000000001</v>
      </c>
      <c r="J15" s="254" t="s">
        <v>722</v>
      </c>
      <c r="K15" s="215" t="s">
        <v>723</v>
      </c>
      <c r="L15" s="255" t="s">
        <v>724</v>
      </c>
      <c r="M15" s="254">
        <v>2022</v>
      </c>
      <c r="N15" s="254" t="s">
        <v>207</v>
      </c>
      <c r="O15" s="254" t="s">
        <v>749</v>
      </c>
      <c r="P15" s="254"/>
      <c r="Q15" s="254"/>
    </row>
    <row r="16" spans="1:19" ht="14.5" x14ac:dyDescent="0.25">
      <c r="A16" s="254" t="s">
        <v>750</v>
      </c>
      <c r="B16" s="254" t="s">
        <v>750</v>
      </c>
      <c r="C16" s="254">
        <v>1510</v>
      </c>
      <c r="D16" s="254" t="s">
        <v>751</v>
      </c>
      <c r="E16" s="254">
        <v>0.64</v>
      </c>
      <c r="F16" s="254" t="s">
        <v>751</v>
      </c>
      <c r="G16" s="254">
        <v>2.8000000000000001E-2</v>
      </c>
      <c r="H16" s="254" t="s">
        <v>751</v>
      </c>
      <c r="I16" s="254">
        <v>1535.5</v>
      </c>
      <c r="J16" s="254" t="s">
        <v>751</v>
      </c>
      <c r="K16" s="254" t="s">
        <v>752</v>
      </c>
      <c r="L16" s="255"/>
      <c r="M16" s="256" t="s">
        <v>753</v>
      </c>
      <c r="N16" s="254" t="s">
        <v>754</v>
      </c>
      <c r="O16" s="257" t="s">
        <v>755</v>
      </c>
      <c r="P16" s="254"/>
      <c r="Q16" s="254"/>
    </row>
    <row r="17" spans="1:21" ht="14.5" x14ac:dyDescent="0.25">
      <c r="A17" s="254" t="s">
        <v>756</v>
      </c>
      <c r="B17" s="254" t="s">
        <v>756</v>
      </c>
      <c r="C17" s="254">
        <v>2289</v>
      </c>
      <c r="D17" s="254" t="s">
        <v>751</v>
      </c>
      <c r="E17" s="254">
        <v>2.7</v>
      </c>
      <c r="F17" s="254" t="s">
        <v>751</v>
      </c>
      <c r="G17" s="254">
        <v>0.05</v>
      </c>
      <c r="H17" s="254" t="s">
        <v>751</v>
      </c>
      <c r="I17" s="254">
        <v>2377.98</v>
      </c>
      <c r="J17" s="254" t="s">
        <v>751</v>
      </c>
      <c r="K17" s="254" t="s">
        <v>752</v>
      </c>
      <c r="L17" s="255"/>
      <c r="M17" s="256" t="s">
        <v>753</v>
      </c>
      <c r="N17" s="254" t="s">
        <v>754</v>
      </c>
      <c r="O17" s="257" t="s">
        <v>755</v>
      </c>
      <c r="P17" s="254"/>
      <c r="Q17" s="254"/>
      <c r="T17" s="254"/>
      <c r="U17" s="254"/>
    </row>
    <row r="18" spans="1:21" ht="14.5" x14ac:dyDescent="0.25">
      <c r="A18" s="1" t="s">
        <v>757</v>
      </c>
      <c r="B18" s="1" t="s">
        <v>757</v>
      </c>
      <c r="C18" s="1">
        <v>2663</v>
      </c>
      <c r="D18" s="1" t="s">
        <v>751</v>
      </c>
      <c r="E18" s="1">
        <v>0.15</v>
      </c>
      <c r="F18" s="1" t="s">
        <v>751</v>
      </c>
      <c r="G18" s="1">
        <v>1.1000000000000001</v>
      </c>
      <c r="H18" s="1" t="s">
        <v>751</v>
      </c>
      <c r="I18" s="1">
        <v>2967.4850000000001</v>
      </c>
      <c r="J18" s="1" t="s">
        <v>751</v>
      </c>
      <c r="K18" s="217" t="s">
        <v>752</v>
      </c>
      <c r="L18" s="216"/>
      <c r="M18" s="218" t="s">
        <v>758</v>
      </c>
      <c r="N18" s="1" t="s">
        <v>754</v>
      </c>
      <c r="P18" s="1"/>
      <c r="Q18" s="1"/>
      <c r="R18" s="1"/>
      <c r="S18" s="1"/>
      <c r="T18" s="1"/>
    </row>
    <row r="19" spans="1:21" ht="14.5" x14ac:dyDescent="0.35">
      <c r="A19" s="210" t="s">
        <v>759</v>
      </c>
      <c r="B19" s="211"/>
      <c r="C19" s="219"/>
      <c r="D19" s="219"/>
      <c r="E19" s="219"/>
      <c r="F19" s="219"/>
      <c r="G19" s="219"/>
      <c r="H19" s="219"/>
      <c r="I19" s="219"/>
      <c r="J19" s="219"/>
      <c r="K19" s="219"/>
      <c r="L19" s="213"/>
      <c r="M19" s="219"/>
      <c r="N19" s="219"/>
      <c r="O19" s="211"/>
      <c r="P19" s="211"/>
      <c r="Q19" s="219"/>
      <c r="R19" s="219"/>
      <c r="S19" s="219"/>
      <c r="T19" s="220"/>
    </row>
    <row r="20" spans="1:21" ht="14.5" x14ac:dyDescent="0.25">
      <c r="A20" t="s">
        <v>720</v>
      </c>
      <c r="B20" t="s">
        <v>721</v>
      </c>
      <c r="C20" s="221">
        <v>0.183124909626</v>
      </c>
      <c r="D20" t="s">
        <v>679</v>
      </c>
      <c r="E20" s="222">
        <v>1.1111466800000002E-5</v>
      </c>
      <c r="F20" t="s">
        <v>679</v>
      </c>
      <c r="G20" s="223">
        <v>1.7460876399999999E-6</v>
      </c>
      <c r="H20" t="s">
        <v>679</v>
      </c>
      <c r="I20" s="1">
        <v>0.18391160147544</v>
      </c>
      <c r="J20" t="s">
        <v>679</v>
      </c>
      <c r="K20" s="215" t="s">
        <v>723</v>
      </c>
      <c r="L20" s="216" t="s">
        <v>724</v>
      </c>
      <c r="M20" s="1">
        <v>2022</v>
      </c>
      <c r="N20" t="s">
        <v>207</v>
      </c>
      <c r="O20" t="s">
        <v>725</v>
      </c>
      <c r="P20">
        <v>7.936762E-2</v>
      </c>
      <c r="Q20" t="s">
        <v>760</v>
      </c>
      <c r="R20" t="s">
        <v>761</v>
      </c>
      <c r="S20" s="224" t="s">
        <v>762</v>
      </c>
      <c r="T20" s="1"/>
    </row>
    <row r="21" spans="1:21" ht="14.5" x14ac:dyDescent="0.35">
      <c r="A21" t="s">
        <v>726</v>
      </c>
      <c r="B21" t="s">
        <v>727</v>
      </c>
      <c r="C21" s="221">
        <v>0.24427295115300002</v>
      </c>
      <c r="D21" t="s">
        <v>679</v>
      </c>
      <c r="E21" s="222">
        <v>1.4821745400000002E-5</v>
      </c>
      <c r="F21" t="s">
        <v>679</v>
      </c>
      <c r="G21" s="223">
        <v>2.3291314199999999E-6</v>
      </c>
      <c r="H21" t="s">
        <v>679</v>
      </c>
      <c r="I21" s="1">
        <v>0.24532233072732001</v>
      </c>
      <c r="J21" t="s">
        <v>679</v>
      </c>
      <c r="K21" s="215" t="s">
        <v>723</v>
      </c>
      <c r="L21" s="216" t="s">
        <v>724</v>
      </c>
      <c r="M21" s="1">
        <v>2022</v>
      </c>
      <c r="N21" t="s">
        <v>207</v>
      </c>
      <c r="O21" t="s">
        <v>725</v>
      </c>
      <c r="P21" s="225">
        <v>0.10586961</v>
      </c>
      <c r="Q21" t="s">
        <v>760</v>
      </c>
      <c r="R21" t="s">
        <v>763</v>
      </c>
      <c r="S21" s="224" t="s">
        <v>762</v>
      </c>
      <c r="T21" s="1"/>
    </row>
    <row r="22" spans="1:21" ht="14.5" x14ac:dyDescent="0.25">
      <c r="A22" t="s">
        <v>730</v>
      </c>
      <c r="B22" t="s">
        <v>731</v>
      </c>
      <c r="C22" s="221">
        <v>0.1222869</v>
      </c>
      <c r="D22" t="s">
        <v>679</v>
      </c>
      <c r="E22" s="222">
        <v>4.0810000000000004E-5</v>
      </c>
      <c r="F22" t="s">
        <v>679</v>
      </c>
      <c r="G22" s="223">
        <v>2.1729999999999998E-6</v>
      </c>
      <c r="H22" t="s">
        <v>679</v>
      </c>
      <c r="I22" s="1">
        <v>0.12401872800000001</v>
      </c>
      <c r="J22" t="s">
        <v>679</v>
      </c>
      <c r="K22" s="215" t="s">
        <v>723</v>
      </c>
      <c r="L22" s="216" t="s">
        <v>724</v>
      </c>
      <c r="M22" s="1">
        <v>2022</v>
      </c>
      <c r="N22" t="s">
        <v>207</v>
      </c>
      <c r="P22">
        <v>5.2999999999999999E-2</v>
      </c>
      <c r="Q22" t="s">
        <v>760</v>
      </c>
      <c r="R22" t="s">
        <v>764</v>
      </c>
      <c r="S22" s="224" t="s">
        <v>762</v>
      </c>
      <c r="T22" s="1"/>
    </row>
    <row r="23" spans="1:21" ht="14.5" x14ac:dyDescent="0.35">
      <c r="A23" t="s">
        <v>732</v>
      </c>
      <c r="B23" t="s">
        <v>733</v>
      </c>
      <c r="C23" s="221">
        <v>0.18356648349000002</v>
      </c>
      <c r="D23" t="s">
        <v>679</v>
      </c>
      <c r="E23" s="223">
        <v>3.49259118E-6</v>
      </c>
      <c r="F23" t="s">
        <v>679</v>
      </c>
      <c r="G23" s="222">
        <v>1.5066079600000002E-5</v>
      </c>
      <c r="H23" t="s">
        <v>679</v>
      </c>
      <c r="I23" s="1">
        <v>0.187776966514722</v>
      </c>
      <c r="J23" t="s">
        <v>679</v>
      </c>
      <c r="K23" s="215" t="s">
        <v>723</v>
      </c>
      <c r="L23" s="216" t="s">
        <v>724</v>
      </c>
      <c r="M23" s="1">
        <v>2022</v>
      </c>
      <c r="N23" t="s">
        <v>207</v>
      </c>
      <c r="O23" t="s">
        <v>765</v>
      </c>
      <c r="P23" s="225">
        <v>6.8482180000000004E-2</v>
      </c>
      <c r="Q23" t="s">
        <v>760</v>
      </c>
      <c r="R23" t="s">
        <v>766</v>
      </c>
      <c r="S23" s="224" t="s">
        <v>762</v>
      </c>
      <c r="T23" s="1"/>
    </row>
    <row r="24" spans="1:21" ht="14.5" x14ac:dyDescent="0.35">
      <c r="A24" t="s">
        <v>735</v>
      </c>
      <c r="B24" t="s">
        <v>736</v>
      </c>
      <c r="C24" s="221">
        <v>0.23555051899499999</v>
      </c>
      <c r="D24" t="s">
        <v>679</v>
      </c>
      <c r="E24" s="223">
        <v>5.9755401200000005E-6</v>
      </c>
      <c r="F24" t="s">
        <v>679</v>
      </c>
      <c r="G24" s="222">
        <v>1.9332629800000001E-5</v>
      </c>
      <c r="H24" t="s">
        <v>679</v>
      </c>
      <c r="I24" s="1">
        <v>0.24099504449974798</v>
      </c>
      <c r="J24" t="s">
        <v>679</v>
      </c>
      <c r="K24" s="215" t="s">
        <v>723</v>
      </c>
      <c r="L24" s="216" t="s">
        <v>724</v>
      </c>
      <c r="M24" s="1">
        <v>2022</v>
      </c>
      <c r="N24" t="s">
        <v>207</v>
      </c>
      <c r="O24" t="s">
        <v>765</v>
      </c>
      <c r="P24" s="225">
        <v>8.7875590000000003E-2</v>
      </c>
      <c r="Q24" t="s">
        <v>760</v>
      </c>
      <c r="R24" t="s">
        <v>767</v>
      </c>
      <c r="S24" s="224" t="s">
        <v>762</v>
      </c>
      <c r="T24" s="1"/>
    </row>
    <row r="25" spans="1:21" ht="14.5" x14ac:dyDescent="0.35">
      <c r="A25" t="s">
        <v>768</v>
      </c>
      <c r="B25" s="1" t="s">
        <v>738</v>
      </c>
      <c r="C25" s="226">
        <v>0.85737644574479566</v>
      </c>
      <c r="D25" s="1" t="s">
        <v>679</v>
      </c>
      <c r="E25" s="227">
        <v>3.5184260038025571E-5</v>
      </c>
      <c r="F25" s="1" t="s">
        <v>679</v>
      </c>
      <c r="G25" s="227">
        <v>4.8298393324925998E-5</v>
      </c>
      <c r="H25" s="1" t="s">
        <v>679</v>
      </c>
      <c r="I25" s="1">
        <v>0.87154354797756139</v>
      </c>
      <c r="J25" s="1" t="s">
        <v>679</v>
      </c>
      <c r="K25" s="215" t="s">
        <v>723</v>
      </c>
      <c r="L25" s="216" t="s">
        <v>724</v>
      </c>
      <c r="M25" s="1">
        <v>2022</v>
      </c>
      <c r="N25" s="1" t="s">
        <v>207</v>
      </c>
      <c r="O25" s="1" t="s">
        <v>734</v>
      </c>
      <c r="P25" s="139">
        <v>0.31985690943659606</v>
      </c>
      <c r="Q25" t="s">
        <v>760</v>
      </c>
      <c r="R25" t="s">
        <v>769</v>
      </c>
      <c r="S25" s="224" t="s">
        <v>770</v>
      </c>
      <c r="T25" s="228"/>
    </row>
    <row r="26" spans="1:21" ht="14.5" x14ac:dyDescent="0.25">
      <c r="A26" s="210" t="s">
        <v>771</v>
      </c>
      <c r="B26" s="211"/>
      <c r="C26" s="212"/>
      <c r="D26" s="212"/>
      <c r="E26" s="212"/>
      <c r="F26" s="212"/>
      <c r="G26" s="212"/>
      <c r="H26" s="212"/>
      <c r="I26" s="212"/>
      <c r="J26" s="212"/>
      <c r="K26" s="212"/>
      <c r="L26" s="213"/>
      <c r="M26" s="212"/>
      <c r="N26" s="211"/>
      <c r="O26" s="211"/>
      <c r="P26" s="214"/>
      <c r="Q26" s="214"/>
      <c r="R26" s="214"/>
      <c r="S26" s="214"/>
      <c r="T26" s="1"/>
    </row>
    <row r="27" spans="1:21" ht="14.5" x14ac:dyDescent="0.25">
      <c r="A27" s="1" t="s">
        <v>772</v>
      </c>
      <c r="B27" s="1" t="s">
        <v>773</v>
      </c>
      <c r="C27" s="229">
        <v>7.0214922999999999E-2</v>
      </c>
      <c r="D27" s="1" t="s">
        <v>774</v>
      </c>
      <c r="E27" s="230">
        <v>5.7166132000000001E-6</v>
      </c>
      <c r="F27" s="1" t="s">
        <v>774</v>
      </c>
      <c r="G27" s="230">
        <v>1.6155645999999997E-6</v>
      </c>
      <c r="H27" s="1" t="s">
        <v>774</v>
      </c>
      <c r="I27" s="1">
        <v>7.0815465644079992E-2</v>
      </c>
      <c r="J27" s="1" t="s">
        <v>774</v>
      </c>
      <c r="K27" s="215" t="s">
        <v>775</v>
      </c>
      <c r="L27" s="216" t="s">
        <v>776</v>
      </c>
      <c r="M27" s="1">
        <v>2022</v>
      </c>
      <c r="N27" s="1" t="s">
        <v>777</v>
      </c>
      <c r="O27" s="1" t="s">
        <v>778</v>
      </c>
      <c r="P27" s="1"/>
      <c r="Q27" s="1"/>
      <c r="R27" s="1"/>
      <c r="S27" s="1"/>
      <c r="T27" s="1"/>
      <c r="U27" t="s">
        <v>779</v>
      </c>
    </row>
    <row r="28" spans="1:21" ht="14.5" x14ac:dyDescent="0.25">
      <c r="A28" s="1" t="s">
        <v>780</v>
      </c>
      <c r="B28" s="1" t="s">
        <v>781</v>
      </c>
      <c r="C28" s="226">
        <v>8.6370569000000008E-2</v>
      </c>
      <c r="D28" s="1" t="s">
        <v>774</v>
      </c>
      <c r="E28" s="230">
        <v>6.9593551999999999E-6</v>
      </c>
      <c r="F28" s="1" t="s">
        <v>774</v>
      </c>
      <c r="G28" s="230">
        <v>1.7398388E-6</v>
      </c>
      <c r="H28" s="1" t="s">
        <v>774</v>
      </c>
      <c r="I28" s="1">
        <v>8.7039711002480008E-2</v>
      </c>
      <c r="J28" s="1" t="s">
        <v>774</v>
      </c>
      <c r="K28" s="215" t="s">
        <v>775</v>
      </c>
      <c r="L28" s="216" t="s">
        <v>776</v>
      </c>
      <c r="M28" s="1">
        <v>2022</v>
      </c>
      <c r="N28" s="1" t="s">
        <v>777</v>
      </c>
      <c r="O28" s="1" t="s">
        <v>782</v>
      </c>
      <c r="P28" s="1"/>
      <c r="Q28" s="1"/>
      <c r="R28" s="1"/>
      <c r="S28" s="1"/>
      <c r="T28" s="1"/>
      <c r="U28" t="s">
        <v>779</v>
      </c>
    </row>
    <row r="29" spans="1:21" ht="14.5" x14ac:dyDescent="0.35">
      <c r="A29" t="s">
        <v>783</v>
      </c>
      <c r="B29" t="s">
        <v>784</v>
      </c>
      <c r="C29" s="222">
        <v>0.20935458600000001</v>
      </c>
      <c r="D29" t="s">
        <v>774</v>
      </c>
      <c r="E29" s="231" t="s">
        <v>785</v>
      </c>
      <c r="F29" s="231" t="s">
        <v>785</v>
      </c>
      <c r="G29" s="231" t="s">
        <v>785</v>
      </c>
      <c r="H29" s="231" t="s">
        <v>785</v>
      </c>
      <c r="I29" s="222">
        <v>0.20935458600000001</v>
      </c>
      <c r="J29" s="221" t="s">
        <v>774</v>
      </c>
      <c r="K29" s="139" t="s">
        <v>786</v>
      </c>
      <c r="L29" s="216" t="s">
        <v>787</v>
      </c>
      <c r="M29">
        <v>2022</v>
      </c>
      <c r="N29" t="s">
        <v>788</v>
      </c>
      <c r="O29" t="s">
        <v>789</v>
      </c>
      <c r="Q29" s="1"/>
      <c r="R29" s="1"/>
      <c r="S29" s="1"/>
      <c r="T29" s="1"/>
    </row>
    <row r="30" spans="1:21" ht="14.5" x14ac:dyDescent="0.35">
      <c r="A30" t="s">
        <v>790</v>
      </c>
      <c r="B30" t="s">
        <v>791</v>
      </c>
      <c r="C30" s="222">
        <v>8.3607879999999995E-5</v>
      </c>
      <c r="D30" t="s">
        <v>774</v>
      </c>
      <c r="E30" s="231" t="s">
        <v>785</v>
      </c>
      <c r="F30" s="231" t="s">
        <v>785</v>
      </c>
      <c r="G30" s="231" t="s">
        <v>785</v>
      </c>
      <c r="H30" s="231" t="s">
        <v>785</v>
      </c>
      <c r="I30" s="222">
        <v>8.3607879999999995E-5</v>
      </c>
      <c r="J30" t="s">
        <v>774</v>
      </c>
      <c r="K30" s="139" t="s">
        <v>786</v>
      </c>
      <c r="L30" s="216" t="s">
        <v>787</v>
      </c>
      <c r="M30">
        <v>2022</v>
      </c>
      <c r="N30" t="s">
        <v>788</v>
      </c>
      <c r="O30" t="s">
        <v>792</v>
      </c>
      <c r="P30" s="1"/>
      <c r="Q30" s="1"/>
      <c r="R30" s="1"/>
      <c r="S30" s="1"/>
      <c r="T30" s="1"/>
    </row>
    <row r="31" spans="1:21" ht="14.5" x14ac:dyDescent="0.25">
      <c r="A31" t="s">
        <v>757</v>
      </c>
      <c r="B31" t="s">
        <v>757</v>
      </c>
      <c r="C31" s="221">
        <v>2.6629999999999998</v>
      </c>
      <c r="D31" t="s">
        <v>722</v>
      </c>
      <c r="E31" s="232">
        <v>1.4999999999999999E-4</v>
      </c>
      <c r="F31" s="233" t="s">
        <v>722</v>
      </c>
      <c r="G31" s="232">
        <v>1.1000000000000001E-3</v>
      </c>
      <c r="H31" s="233" t="s">
        <v>722</v>
      </c>
      <c r="I31" s="1">
        <v>2.9674849999999999</v>
      </c>
      <c r="J31" t="s">
        <v>722</v>
      </c>
      <c r="K31" s="217" t="s">
        <v>752</v>
      </c>
      <c r="L31" s="216"/>
      <c r="M31" s="218" t="s">
        <v>753</v>
      </c>
      <c r="N31" s="1" t="s">
        <v>754</v>
      </c>
      <c r="O31" s="217" t="s">
        <v>755</v>
      </c>
      <c r="P31" s="1"/>
      <c r="Q31" s="1"/>
      <c r="R31" s="1"/>
      <c r="S31" s="1"/>
      <c r="T31" s="1"/>
    </row>
    <row r="32" spans="1:21" ht="14.5" x14ac:dyDescent="0.25">
      <c r="A32" t="s">
        <v>793</v>
      </c>
      <c r="B32" t="s">
        <v>794</v>
      </c>
      <c r="C32" s="221">
        <v>2.4964258947845024</v>
      </c>
      <c r="D32" t="s">
        <v>722</v>
      </c>
      <c r="E32" s="232" t="s">
        <v>785</v>
      </c>
      <c r="F32" s="233" t="s">
        <v>785</v>
      </c>
      <c r="G32" s="232" t="s">
        <v>785</v>
      </c>
      <c r="H32" s="233" t="s">
        <v>785</v>
      </c>
      <c r="I32" s="226">
        <v>2.4964258947845024</v>
      </c>
      <c r="J32" t="s">
        <v>722</v>
      </c>
      <c r="K32" s="215" t="s">
        <v>795</v>
      </c>
      <c r="L32" s="216" t="s">
        <v>776</v>
      </c>
      <c r="M32" s="1">
        <v>2022</v>
      </c>
      <c r="N32" s="1" t="s">
        <v>777</v>
      </c>
      <c r="O32" s="217"/>
      <c r="P32" s="1"/>
      <c r="Q32" s="1"/>
      <c r="R32" s="1"/>
      <c r="S32" s="1"/>
      <c r="T32" s="1"/>
      <c r="U32" t="s">
        <v>779</v>
      </c>
    </row>
    <row r="34" spans="1:15" x14ac:dyDescent="0.25">
      <c r="A34" s="1" t="s">
        <v>796</v>
      </c>
    </row>
    <row r="35" spans="1:15" ht="14.5" x14ac:dyDescent="0.35">
      <c r="A35" s="235" t="s">
        <v>797</v>
      </c>
      <c r="B35" s="236"/>
      <c r="C35" s="236"/>
      <c r="D35" s="236"/>
      <c r="E35" s="236"/>
      <c r="F35" s="236"/>
      <c r="G35" s="236"/>
      <c r="H35" s="236"/>
      <c r="I35" s="236"/>
      <c r="J35" s="236"/>
      <c r="K35" s="236"/>
      <c r="L35" s="237"/>
      <c r="M35" s="238"/>
      <c r="N35" s="238"/>
      <c r="O35" s="238"/>
    </row>
    <row r="36" spans="1:15" ht="14.5" x14ac:dyDescent="0.35">
      <c r="A36" s="239" t="s">
        <v>783</v>
      </c>
      <c r="B36" s="239" t="s">
        <v>784</v>
      </c>
      <c r="C36" s="240">
        <v>8.9973171699999993E-2</v>
      </c>
      <c r="D36" s="239" t="s">
        <v>774</v>
      </c>
      <c r="E36" s="241" t="s">
        <v>785</v>
      </c>
      <c r="F36" s="241" t="s">
        <v>785</v>
      </c>
      <c r="G36" s="241" t="s">
        <v>785</v>
      </c>
      <c r="H36" s="241" t="s">
        <v>785</v>
      </c>
      <c r="I36" s="242">
        <v>8.9973171699999993E-2</v>
      </c>
      <c r="J36" s="242" t="s">
        <v>774</v>
      </c>
      <c r="K36" s="243" t="s">
        <v>798</v>
      </c>
    </row>
    <row r="37" spans="1:15" ht="14.5" x14ac:dyDescent="0.35">
      <c r="A37" s="239" t="s">
        <v>799</v>
      </c>
      <c r="B37" s="239" t="s">
        <v>791</v>
      </c>
      <c r="C37" s="240">
        <v>4.3183695000000004E-5</v>
      </c>
      <c r="D37" s="239" t="s">
        <v>774</v>
      </c>
      <c r="E37" s="241" t="s">
        <v>785</v>
      </c>
      <c r="F37" s="241" t="s">
        <v>785</v>
      </c>
      <c r="G37" s="241" t="s">
        <v>785</v>
      </c>
      <c r="H37" s="241" t="s">
        <v>785</v>
      </c>
      <c r="I37" s="240">
        <v>4.3183695000000004E-5</v>
      </c>
      <c r="J37" s="239" t="s">
        <v>774</v>
      </c>
      <c r="K37" s="243" t="s">
        <v>798</v>
      </c>
    </row>
    <row r="39" spans="1:15" ht="14.5" x14ac:dyDescent="0.35">
      <c r="A39" s="235" t="s">
        <v>800</v>
      </c>
      <c r="B39" s="238"/>
      <c r="C39" s="238"/>
      <c r="D39" s="238"/>
      <c r="E39" s="238"/>
      <c r="F39" s="238"/>
      <c r="G39" s="238"/>
      <c r="H39" s="238"/>
      <c r="I39" s="238"/>
      <c r="J39" s="238"/>
      <c r="K39" s="238"/>
      <c r="L39" s="244"/>
      <c r="M39" s="238"/>
      <c r="N39" s="238"/>
      <c r="O39" s="238"/>
    </row>
    <row r="40" spans="1:15" x14ac:dyDescent="0.25">
      <c r="A40" t="s">
        <v>801</v>
      </c>
      <c r="B40" t="s">
        <v>802</v>
      </c>
      <c r="C40" s="221">
        <v>0.12870999999999999</v>
      </c>
      <c r="D40" t="s">
        <v>774</v>
      </c>
      <c r="E40" s="222">
        <v>3.5842293906810039E-6</v>
      </c>
      <c r="F40" t="s">
        <v>774</v>
      </c>
      <c r="G40" s="223">
        <v>4.4688644688644691E-6</v>
      </c>
      <c r="H40" t="s">
        <v>774</v>
      </c>
      <c r="I40" s="221">
        <v>0.13002999999999998</v>
      </c>
      <c r="J40" s="234" t="s">
        <v>774</v>
      </c>
      <c r="K40" s="245" t="s">
        <v>803</v>
      </c>
      <c r="L40" t="s">
        <v>804</v>
      </c>
      <c r="M40">
        <v>2022</v>
      </c>
      <c r="N40" t="s">
        <v>805</v>
      </c>
      <c r="O40" t="s">
        <v>806</v>
      </c>
    </row>
    <row r="41" spans="1:15" x14ac:dyDescent="0.25">
      <c r="A41" t="s">
        <v>807</v>
      </c>
      <c r="B41" t="s">
        <v>808</v>
      </c>
      <c r="C41" s="221">
        <v>7.9079999999999998E-2</v>
      </c>
      <c r="D41" t="s">
        <v>774</v>
      </c>
      <c r="E41">
        <v>3.5842293906810041E-7</v>
      </c>
      <c r="F41" t="s">
        <v>774</v>
      </c>
      <c r="G41" s="223">
        <v>2.7472527472527472E-6</v>
      </c>
      <c r="H41" t="s">
        <v>774</v>
      </c>
      <c r="I41" s="221">
        <v>7.9839999999999994E-2</v>
      </c>
      <c r="J41" s="234" t="s">
        <v>774</v>
      </c>
      <c r="K41" s="245" t="s">
        <v>803</v>
      </c>
      <c r="L41" t="s">
        <v>804</v>
      </c>
      <c r="M41">
        <v>2022</v>
      </c>
      <c r="N41" t="s">
        <v>805</v>
      </c>
      <c r="O41" t="s">
        <v>806</v>
      </c>
    </row>
    <row r="42" spans="1:15" x14ac:dyDescent="0.25">
      <c r="A42" t="s">
        <v>809</v>
      </c>
      <c r="B42" t="s">
        <v>810</v>
      </c>
      <c r="C42" s="221">
        <v>0.11863</v>
      </c>
      <c r="D42" t="s">
        <v>774</v>
      </c>
      <c r="E42">
        <v>3.5842293906810041E-7</v>
      </c>
      <c r="F42" t="s">
        <v>774</v>
      </c>
      <c r="G42" s="223">
        <v>4.1025641025641018E-6</v>
      </c>
      <c r="H42" t="s">
        <v>774</v>
      </c>
      <c r="I42" s="221">
        <v>0.11975999999999999</v>
      </c>
      <c r="J42" s="234" t="s">
        <v>774</v>
      </c>
      <c r="K42" s="245" t="s">
        <v>803</v>
      </c>
      <c r="L42" t="s">
        <v>804</v>
      </c>
      <c r="M42">
        <v>2022</v>
      </c>
      <c r="N42" t="s">
        <v>805</v>
      </c>
      <c r="O42" t="s">
        <v>806</v>
      </c>
    </row>
    <row r="43" spans="1:15" x14ac:dyDescent="0.25">
      <c r="A43" t="s">
        <v>811</v>
      </c>
      <c r="B43" t="s">
        <v>812</v>
      </c>
      <c r="C43" s="221">
        <v>8.0399999999999999E-2</v>
      </c>
      <c r="D43" t="s">
        <v>774</v>
      </c>
      <c r="E43">
        <v>3.5842293906810041E-7</v>
      </c>
      <c r="F43" t="s">
        <v>774</v>
      </c>
      <c r="G43" s="223">
        <v>2.7838827838827841E-6</v>
      </c>
      <c r="H43" t="s">
        <v>774</v>
      </c>
      <c r="I43" s="221">
        <v>8.1169999999999992E-2</v>
      </c>
      <c r="J43" s="234" t="s">
        <v>774</v>
      </c>
      <c r="K43" s="245" t="s">
        <v>803</v>
      </c>
      <c r="L43" t="s">
        <v>804</v>
      </c>
      <c r="M43">
        <v>2022</v>
      </c>
      <c r="N43" t="s">
        <v>805</v>
      </c>
      <c r="O43" t="s">
        <v>806</v>
      </c>
    </row>
    <row r="44" spans="1:15" x14ac:dyDescent="0.25">
      <c r="A44" t="s">
        <v>813</v>
      </c>
      <c r="B44" t="s">
        <v>814</v>
      </c>
      <c r="C44" s="221">
        <v>7.7439999999999995E-2</v>
      </c>
      <c r="D44" t="s">
        <v>774</v>
      </c>
      <c r="E44">
        <v>3.5842293906810041E-7</v>
      </c>
      <c r="F44" t="s">
        <v>774</v>
      </c>
      <c r="G44" s="223">
        <v>2.6739926739926741E-6</v>
      </c>
      <c r="H44" t="s">
        <v>774</v>
      </c>
      <c r="I44" s="221">
        <v>7.8179999999999986E-2</v>
      </c>
      <c r="J44" s="234" t="s">
        <v>774</v>
      </c>
      <c r="K44" s="245" t="s">
        <v>803</v>
      </c>
      <c r="L44" t="s">
        <v>804</v>
      </c>
      <c r="M44">
        <v>2022</v>
      </c>
      <c r="N44" t="s">
        <v>805</v>
      </c>
      <c r="O44" t="s">
        <v>806</v>
      </c>
    </row>
    <row r="45" spans="1:15" x14ac:dyDescent="0.25">
      <c r="A45" t="s">
        <v>815</v>
      </c>
      <c r="B45" t="s">
        <v>816</v>
      </c>
      <c r="C45" s="221">
        <v>0.1239</v>
      </c>
      <c r="D45" t="s">
        <v>774</v>
      </c>
      <c r="E45">
        <v>3.5842293906810041E-7</v>
      </c>
      <c r="F45" t="s">
        <v>774</v>
      </c>
      <c r="G45" s="223">
        <v>4.2857142857142855E-6</v>
      </c>
      <c r="H45" t="s">
        <v>774</v>
      </c>
      <c r="I45" s="221">
        <v>0.12508</v>
      </c>
      <c r="J45" s="234" t="s">
        <v>774</v>
      </c>
      <c r="K45" s="245" t="s">
        <v>803</v>
      </c>
      <c r="L45" t="s">
        <v>804</v>
      </c>
      <c r="M45">
        <v>2022</v>
      </c>
      <c r="N45" t="s">
        <v>805</v>
      </c>
      <c r="O45" t="s">
        <v>806</v>
      </c>
    </row>
    <row r="46" spans="1:15" x14ac:dyDescent="0.25">
      <c r="A46" t="s">
        <v>817</v>
      </c>
      <c r="B46" t="s">
        <v>818</v>
      </c>
      <c r="C46" s="221">
        <v>0.22456999999999999</v>
      </c>
      <c r="D46" t="s">
        <v>774</v>
      </c>
      <c r="E46">
        <v>7.1684587813620083E-7</v>
      </c>
      <c r="F46" t="s">
        <v>774</v>
      </c>
      <c r="G46" s="223">
        <v>7.765567765567765E-6</v>
      </c>
      <c r="H46" t="s">
        <v>774</v>
      </c>
      <c r="I46" s="221">
        <v>0.22670999999999999</v>
      </c>
      <c r="J46" s="234" t="s">
        <v>774</v>
      </c>
      <c r="K46" s="245" t="s">
        <v>803</v>
      </c>
      <c r="L46" t="s">
        <v>804</v>
      </c>
      <c r="M46">
        <v>2022</v>
      </c>
      <c r="N46" t="s">
        <v>805</v>
      </c>
      <c r="O46" t="s">
        <v>806</v>
      </c>
    </row>
    <row r="47" spans="1:15" x14ac:dyDescent="0.25">
      <c r="A47" t="s">
        <v>819</v>
      </c>
      <c r="B47" t="s">
        <v>820</v>
      </c>
      <c r="C47" s="221">
        <v>0.30975000000000003</v>
      </c>
      <c r="D47" t="s">
        <v>774</v>
      </c>
      <c r="E47">
        <v>7.1684587813620083E-7</v>
      </c>
      <c r="F47" t="s">
        <v>774</v>
      </c>
      <c r="G47" s="222">
        <v>1.0732600732600732E-5</v>
      </c>
      <c r="H47" t="s">
        <v>774</v>
      </c>
      <c r="I47" s="221">
        <v>0.31270000000000003</v>
      </c>
      <c r="J47" s="234" t="s">
        <v>774</v>
      </c>
      <c r="K47" s="245" t="s">
        <v>803</v>
      </c>
      <c r="L47" t="s">
        <v>804</v>
      </c>
      <c r="M47">
        <v>2022</v>
      </c>
      <c r="N47" t="s">
        <v>805</v>
      </c>
      <c r="O47" t="s">
        <v>806</v>
      </c>
    </row>
    <row r="48" spans="1:15" x14ac:dyDescent="0.25">
      <c r="A48" t="s">
        <v>821</v>
      </c>
      <c r="B48" t="s">
        <v>822</v>
      </c>
      <c r="C48" s="221">
        <v>0.10111000000000001</v>
      </c>
      <c r="D48" t="s">
        <v>774</v>
      </c>
      <c r="E48">
        <v>3.5842293906810041E-7</v>
      </c>
      <c r="F48" t="s">
        <v>774</v>
      </c>
      <c r="G48" s="223">
        <v>3.5164835164835165E-6</v>
      </c>
      <c r="H48" t="s">
        <v>774</v>
      </c>
      <c r="I48" s="221">
        <v>0.10208</v>
      </c>
      <c r="J48" s="234" t="s">
        <v>774</v>
      </c>
      <c r="K48" s="245" t="s">
        <v>803</v>
      </c>
      <c r="L48" t="s">
        <v>804</v>
      </c>
      <c r="M48">
        <v>2022</v>
      </c>
      <c r="N48" t="s">
        <v>805</v>
      </c>
      <c r="O48" t="s">
        <v>806</v>
      </c>
    </row>
    <row r="50" spans="1:15" ht="14.5" x14ac:dyDescent="0.35">
      <c r="A50" s="235" t="s">
        <v>823</v>
      </c>
      <c r="B50" s="238"/>
      <c r="C50" s="238"/>
      <c r="D50" s="238"/>
      <c r="E50" s="238"/>
      <c r="F50" s="238"/>
      <c r="G50" s="238"/>
      <c r="H50" s="238"/>
      <c r="I50" s="238"/>
      <c r="J50" s="238"/>
      <c r="K50" s="238"/>
      <c r="L50" s="244"/>
      <c r="M50" s="238"/>
      <c r="N50" s="238"/>
      <c r="O50" s="238"/>
    </row>
    <row r="51" spans="1:15" x14ac:dyDescent="0.25">
      <c r="A51" t="s">
        <v>824</v>
      </c>
      <c r="B51" t="s">
        <v>825</v>
      </c>
      <c r="I51">
        <f>(0.3+0.3+0.3+0.3+0.3+0.4)/1000/6</f>
        <v>3.1666666666666665E-4</v>
      </c>
      <c r="J51" t="s">
        <v>679</v>
      </c>
      <c r="K51" s="245" t="s">
        <v>826</v>
      </c>
      <c r="L51" t="s">
        <v>827</v>
      </c>
      <c r="M51">
        <v>2018</v>
      </c>
      <c r="N51" t="s">
        <v>207</v>
      </c>
      <c r="O51" t="s">
        <v>828</v>
      </c>
    </row>
    <row r="52" spans="1:15" x14ac:dyDescent="0.25">
      <c r="A52" t="s">
        <v>829</v>
      </c>
      <c r="B52" t="s">
        <v>825</v>
      </c>
      <c r="I52">
        <v>3.4000000000000002E-4</v>
      </c>
      <c r="J52" s="1" t="s">
        <v>679</v>
      </c>
      <c r="K52" s="245" t="s">
        <v>830</v>
      </c>
      <c r="L52" t="s">
        <v>831</v>
      </c>
      <c r="M52">
        <v>2017</v>
      </c>
    </row>
    <row r="53" spans="1:15" x14ac:dyDescent="0.25">
      <c r="A53" t="s">
        <v>832</v>
      </c>
      <c r="B53" t="s">
        <v>833</v>
      </c>
      <c r="I53">
        <f>(96.2+103.6+185.7+0.3+0.3+0.4+0.5)/1000/7</f>
        <v>5.5285714285714285E-2</v>
      </c>
      <c r="J53" s="1" t="s">
        <v>679</v>
      </c>
      <c r="K53" s="245" t="s">
        <v>826</v>
      </c>
      <c r="L53" t="s">
        <v>827</v>
      </c>
      <c r="M53">
        <v>2018</v>
      </c>
      <c r="N53" t="s">
        <v>207</v>
      </c>
      <c r="O53" t="s">
        <v>828</v>
      </c>
    </row>
    <row r="54" spans="1:15" x14ac:dyDescent="0.25">
      <c r="A54" t="s">
        <v>834</v>
      </c>
      <c r="B54" t="s">
        <v>835</v>
      </c>
      <c r="I54">
        <f>(0.3+0.3+0.4+0.5)/1000/4</f>
        <v>3.7500000000000001E-4</v>
      </c>
      <c r="J54" s="1" t="s">
        <v>679</v>
      </c>
      <c r="K54" s="245" t="s">
        <v>826</v>
      </c>
      <c r="L54" t="s">
        <v>827</v>
      </c>
      <c r="M54">
        <v>2018</v>
      </c>
      <c r="N54" t="s">
        <v>207</v>
      </c>
      <c r="O54" t="s">
        <v>828</v>
      </c>
    </row>
    <row r="55" spans="1:15" x14ac:dyDescent="0.25">
      <c r="A55" t="s">
        <v>836</v>
      </c>
      <c r="B55" t="s">
        <v>837</v>
      </c>
      <c r="I55">
        <f>(96.2+103.6+185.7)/1000/3</f>
        <v>0.1285</v>
      </c>
      <c r="J55" s="1" t="s">
        <v>679</v>
      </c>
      <c r="K55" s="245" t="s">
        <v>826</v>
      </c>
      <c r="L55" t="s">
        <v>827</v>
      </c>
      <c r="M55">
        <v>2018</v>
      </c>
      <c r="N55" t="s">
        <v>207</v>
      </c>
      <c r="O55" t="s">
        <v>828</v>
      </c>
    </row>
  </sheetData>
  <mergeCells count="2">
    <mergeCell ref="A2:A3"/>
    <mergeCell ref="B2:B3"/>
  </mergeCells>
  <hyperlinks>
    <hyperlink ref="K18" r:id="rId1" xr:uid="{34B8D9F3-C6CC-4EBB-9A85-96B0A0A41FEF}"/>
    <hyperlink ref="K52" r:id="rId2" xr:uid="{211B818E-E711-4A0D-80BA-93483813560A}"/>
    <hyperlink ref="K51" r:id="rId3" display="Market Snapshot: How much CO2 do electric vehicles, hybrids and gasoline vehicles emit?" xr:uid="{E1D346D9-C18E-425F-8002-0C6C5291B508}"/>
    <hyperlink ref="K53" r:id="rId4" display="Market Snapshot: How much CO2 do electric vehicles, hybrids and gasoline vehicles emit?" xr:uid="{0F73BB15-C681-4AD2-8614-027FBB0CE842}"/>
    <hyperlink ref="K54" r:id="rId5" display="Market Snapshot: How much CO2 do electric vehicles, hybrids and gasoline vehicles emit?" xr:uid="{6FA89982-4FDC-4124-B3A0-FF67C678C040}"/>
    <hyperlink ref="K55" r:id="rId6" display="Market Snapshot: How much CO2 do electric vehicles, hybrids and gasoline vehicles emit?" xr:uid="{AF170F75-807B-4031-8506-1CDC2BBC2248}"/>
    <hyperlink ref="O17" r:id="rId7" xr:uid="{FA576B6A-5C6C-43B0-8140-8E72C704BA86}"/>
    <hyperlink ref="O16" r:id="rId8" xr:uid="{234922CA-C913-4D26-A667-75CA96E8A20F}"/>
    <hyperlink ref="K5" r:id="rId9" xr:uid="{9FB51638-33F2-400E-8AEC-37C5DAA39E18}"/>
    <hyperlink ref="K6:K15" r:id="rId10" display="EC (2022). National Inventory Report. Greenhouse Gas Sources and Sinks in Canada: 1990 - 2021. Environment Canada. Part 2 - Table A6.1-14. " xr:uid="{2A82C0E3-05B8-4BC6-8238-3F51BA92927C}"/>
    <hyperlink ref="K25" r:id="rId11" display="EC (2021). National Inventory Report. Greenhouse Gas Sources and Sinks in Canada: 1990 - 2019. Environment Canada. Part 2 - Table A6.1-13. " xr:uid="{A55FE506-45A9-41A7-AA4A-C0B463904857}"/>
    <hyperlink ref="K24" r:id="rId12" display="EC (2021). National Inventory Report. Greenhouse Gas Sources and Sinks in Canada: 1990 - 2019. Environment Canada. Part 2 - Table A6.1-13. " xr:uid="{B53A5E25-6EDF-4EC6-9EA3-D1895655D128}"/>
    <hyperlink ref="K23" r:id="rId13" display="EC (2021). National Inventory Report. Greenhouse Gas Sources and Sinks in Canada: 1990 - 2019. Environment Canada. Part 2 - Table A6.1-13. " xr:uid="{77B55D5E-CD4E-4CC9-A65B-352040AFA529}"/>
    <hyperlink ref="K22" r:id="rId14" display="EC (2021). National Inventory Report. Greenhouse Gas Sources and Sinks in Canada: 1990 - 2019. Environment Canada. Part 2 - Table A6.1-13. " xr:uid="{0F8E9ED2-720E-47D2-8C8D-F7408D2530ED}"/>
    <hyperlink ref="K21" r:id="rId15" display="EC (2021). National Inventory Report. Greenhouse Gas Sources and Sinks in Canada: 1990 - 2019. Environment Canada. Part 2 - Table A6.1-13. " xr:uid="{5E1F1EA8-CB56-40E1-BA95-4565D0EE597B}"/>
    <hyperlink ref="K20" r:id="rId16" display="EC (2021). National Inventory Report. Greenhouse Gas Sources and Sinks in Canada: 1990 - 2019. Environment Canada. Part 2 - Table A6.1-13. " xr:uid="{CC6917DD-0F2A-45BB-B00C-68F796A2D6A0}"/>
    <hyperlink ref="S25" r:id="rId17" display="FHWA (2021). Highway Statistics - Highway Travel. Federal Highway Administration (FHWA). Revised November 2020. Page last revised February 2021. Accessed May 12, 2021." xr:uid="{E48B5FA2-A01F-4E11-96EC-6B4A96122DAA}"/>
    <hyperlink ref="S24" r:id="rId18" xr:uid="{7AAAA91F-E04F-45F5-BEB8-7BBFBC14DFDF}"/>
    <hyperlink ref="S23" r:id="rId19" xr:uid="{74727A50-35E1-4315-9281-4627999D000E}"/>
    <hyperlink ref="S22" r:id="rId20" xr:uid="{0D42A18A-6E42-4CDC-AB23-730E1BCC3CCA}"/>
    <hyperlink ref="S21" r:id="rId21" xr:uid="{6825C68D-BE6D-47EB-B1A6-802CB2B32531}"/>
    <hyperlink ref="S20" r:id="rId22" xr:uid="{4AD4F198-FCC9-4956-880E-31A5709BD314}"/>
    <hyperlink ref="K31" r:id="rId23" xr:uid="{937C8EED-E26C-4094-82C4-963D7358011C}"/>
    <hyperlink ref="K32" r:id="rId24" display="EPA (2021). Emission Factors for Greenhouse Gas Inventories. EPA Center for Corporate Climate Leadership. Table 10. 1 April 2020." xr:uid="{5342A8FC-44AF-4783-BF9F-F834EE7A3D5F}"/>
    <hyperlink ref="K28" r:id="rId25" display="EPA (2021). Emission Factors for Greenhouse Gas Inventories. EPA Center for Corporate Climate Leadership. Table 10. 1 April 2020." xr:uid="{1FB30C41-9AD2-43DA-A5B1-42656D96E156}"/>
    <hyperlink ref="K27" r:id="rId26" display="EPA (2021). Emission Factors for Greenhouse Gas Inventories. EPA Center for Corporate Climate Leadership. Table 10. 1 April 2020." xr:uid="{3522FCF2-458B-4B46-AB93-D8C0914551DC}"/>
    <hyperlink ref="K48" r:id="rId27" display="Department for Business, Energy and Industrial Strategy (2021). 2020 Government GHG Conversion Factors for Company Reporting." xr:uid="{5235C57E-2C3F-41C3-BE5B-08F3C9E0F660}"/>
    <hyperlink ref="K47" r:id="rId28" display="Department for Business, Energy and Industrial Strategy (2021). 2020 Government GHG Conversion Factors for Company Reporting." xr:uid="{C62BEC48-8F0E-42C2-A8D2-D057DF88C103}"/>
    <hyperlink ref="K46" r:id="rId29" display="Department for Business, Energy and Industrial Strategy (2021). 2020 Government GHG Conversion Factors for Company Reporting." xr:uid="{F98187B1-FF40-4230-AE1F-A248A20A6EF1}"/>
    <hyperlink ref="K45" r:id="rId30" display="Department for Business, Energy and Industrial Strategy (2021). 2020 Government GHG Conversion Factors for Company Reporting." xr:uid="{3757A468-184F-40AF-8BAF-98CC87E06838}"/>
    <hyperlink ref="K44" r:id="rId31" display="Department for Business, Energy and Industrial Strategy (2021). 2020 Government GHG Conversion Factors for Company Reporting." xr:uid="{800EA71E-DE3A-4B8B-8A52-89E5C88696F8}"/>
    <hyperlink ref="K43" r:id="rId32" display="Department for Business, Energy and Industrial Strategy (2021). 2020 Government GHG Conversion Factors for Company Reporting." xr:uid="{7AB1FEB2-3D4A-4FC4-A247-A01A7109DC71}"/>
    <hyperlink ref="K42" r:id="rId33" display="Department for Business, Energy and Industrial Strategy (2021). 2020 Government GHG Conversion Factors for Company Reporting." xr:uid="{4E91494D-9590-430F-80BB-A0D1D62E6DC0}"/>
    <hyperlink ref="K41" r:id="rId34" display="Department for Business, Energy and Industrial Strategy (2021). 2020 Government GHG Conversion Factors for Company Reporting." xr:uid="{32EED96A-FABD-466B-8DB7-E554FB5E112B}"/>
    <hyperlink ref="K40" r:id="rId35" display="Department for Business, Energy and Industrial Strategy (2021). 2020 Government GHG Conversion Factors for Company Reporting." xr:uid="{DE6867B2-FFA6-4E5D-A0FC-EAE9E46E56B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B2:L290"/>
  <sheetViews>
    <sheetView showGridLines="0" zoomScaleNormal="100" workbookViewId="0">
      <pane ySplit="9" topLeftCell="A30" activePane="bottomLeft" state="frozen"/>
      <selection activeCell="C46" sqref="C46:D46"/>
      <selection pane="bottomLeft" activeCell="K28" sqref="K28"/>
    </sheetView>
  </sheetViews>
  <sheetFormatPr defaultColWidth="14.453125" defaultRowHeight="15" customHeight="1" x14ac:dyDescent="0.3"/>
  <cols>
    <col min="1" max="2" width="2.81640625" style="74" customWidth="1"/>
    <col min="3" max="3" width="3.81640625" style="74" customWidth="1"/>
    <col min="4" max="4" width="40.54296875" style="74" customWidth="1"/>
    <col min="5" max="5" width="79.81640625" style="74" customWidth="1"/>
    <col min="6" max="6" width="47.1796875" style="74" customWidth="1"/>
    <col min="7" max="7" width="9" style="74" customWidth="1"/>
    <col min="8" max="8" width="68.81640625" style="74" customWidth="1"/>
    <col min="9" max="9" width="41.54296875" style="74" customWidth="1"/>
    <col min="10" max="27" width="10.81640625" style="74" customWidth="1"/>
    <col min="28" max="16384" width="14.453125" style="74"/>
  </cols>
  <sheetData>
    <row r="2" spans="2:9" ht="14.5" x14ac:dyDescent="0.3">
      <c r="B2" s="18"/>
      <c r="C2" s="23"/>
      <c r="D2" s="24" t="s">
        <v>8</v>
      </c>
      <c r="E2" s="327"/>
      <c r="F2" s="328"/>
      <c r="G2" s="19"/>
      <c r="H2" s="21"/>
      <c r="I2" s="18"/>
    </row>
    <row r="3" spans="2:9" ht="14.5" x14ac:dyDescent="0.3">
      <c r="B3" s="18"/>
      <c r="C3" s="25"/>
      <c r="D3" s="26" t="s">
        <v>9</v>
      </c>
      <c r="E3" s="329"/>
      <c r="F3" s="330"/>
      <c r="G3" s="19"/>
      <c r="H3" s="21"/>
      <c r="I3" s="27"/>
    </row>
    <row r="4" spans="2:9" ht="14.5" x14ac:dyDescent="0.3">
      <c r="B4" s="18"/>
      <c r="C4" s="25"/>
      <c r="D4" s="26" t="s">
        <v>10</v>
      </c>
      <c r="E4" s="329"/>
      <c r="F4" s="330"/>
      <c r="G4" s="19"/>
      <c r="H4" s="21"/>
      <c r="I4" s="28"/>
    </row>
    <row r="5" spans="2:9" ht="14.5" x14ac:dyDescent="0.3">
      <c r="B5" s="18"/>
      <c r="C5" s="25"/>
      <c r="D5" s="26" t="s">
        <v>11</v>
      </c>
      <c r="E5" s="329"/>
      <c r="F5" s="330"/>
      <c r="G5" s="19"/>
      <c r="H5" s="21"/>
      <c r="I5" s="29"/>
    </row>
    <row r="6" spans="2:9" thickBot="1" x14ac:dyDescent="0.35">
      <c r="B6" s="18"/>
      <c r="C6" s="30"/>
      <c r="D6" s="31" t="s">
        <v>12</v>
      </c>
      <c r="E6" s="331"/>
      <c r="F6" s="332"/>
      <c r="G6" s="19"/>
      <c r="H6" s="21"/>
      <c r="I6" s="18"/>
    </row>
    <row r="7" spans="2:9" ht="14.5" x14ac:dyDescent="0.3">
      <c r="B7" s="18"/>
      <c r="C7" s="19"/>
      <c r="D7" s="288"/>
      <c r="E7" s="288"/>
      <c r="F7" s="288"/>
      <c r="G7" s="19"/>
      <c r="H7" s="21"/>
      <c r="I7" s="18"/>
    </row>
    <row r="8" spans="2:9" ht="14.5" x14ac:dyDescent="0.3">
      <c r="B8" s="18"/>
      <c r="C8" s="19"/>
      <c r="D8" s="19"/>
      <c r="E8" s="19"/>
      <c r="F8" s="19"/>
      <c r="G8" s="19"/>
      <c r="H8" s="21"/>
      <c r="I8" s="28"/>
    </row>
    <row r="9" spans="2:9" ht="14.5" x14ac:dyDescent="0.35">
      <c r="B9" s="33"/>
      <c r="C9" s="33"/>
      <c r="D9" s="351" t="s">
        <v>13</v>
      </c>
      <c r="E9" s="352"/>
      <c r="F9" s="33" t="s">
        <v>14</v>
      </c>
      <c r="G9" s="33" t="s">
        <v>15</v>
      </c>
      <c r="H9" s="33" t="s">
        <v>16</v>
      </c>
      <c r="I9" s="33" t="s">
        <v>17</v>
      </c>
    </row>
    <row r="10" spans="2:9" ht="14.5" x14ac:dyDescent="0.35">
      <c r="B10" s="34"/>
      <c r="C10" s="353" t="s">
        <v>18</v>
      </c>
      <c r="D10" s="354"/>
      <c r="E10" s="355"/>
      <c r="F10" s="191"/>
      <c r="G10" s="192"/>
      <c r="H10" s="193"/>
      <c r="I10" s="38"/>
    </row>
    <row r="11" spans="2:9" ht="14.5" x14ac:dyDescent="0.35">
      <c r="B11" s="18"/>
      <c r="C11" s="39">
        <v>1</v>
      </c>
      <c r="D11" s="336" t="s">
        <v>19</v>
      </c>
      <c r="E11" s="337"/>
      <c r="F11" s="40" t="s">
        <v>20</v>
      </c>
      <c r="G11" s="39">
        <f>VLOOKUP(F11,'Criteria SMEs'!D2:E4,2,FALSE)</f>
        <v>0</v>
      </c>
      <c r="H11" s="41"/>
      <c r="I11" s="41"/>
    </row>
    <row r="12" spans="2:9" ht="14.5" x14ac:dyDescent="0.35">
      <c r="B12" s="18"/>
      <c r="C12" s="39">
        <v>2</v>
      </c>
      <c r="D12" s="336" t="s">
        <v>21</v>
      </c>
      <c r="E12" s="337"/>
      <c r="F12" s="40" t="s">
        <v>20</v>
      </c>
      <c r="G12" s="39">
        <f>VLOOKUP(F12,'Criteria SMEs'!D5:E8,2,FALSE)</f>
        <v>0</v>
      </c>
      <c r="H12" s="41"/>
      <c r="I12" s="41"/>
    </row>
    <row r="13" spans="2:9" ht="14.5" x14ac:dyDescent="0.35">
      <c r="B13" s="18"/>
      <c r="C13" s="39">
        <v>3</v>
      </c>
      <c r="D13" s="336" t="s">
        <v>22</v>
      </c>
      <c r="E13" s="337"/>
      <c r="F13" s="40" t="s">
        <v>20</v>
      </c>
      <c r="G13" s="39">
        <f>VLOOKUP(F13,'Criteria SMEs'!D9:E12,2,FALSE)</f>
        <v>0</v>
      </c>
      <c r="H13" s="289" t="s">
        <v>23</v>
      </c>
      <c r="I13" s="41"/>
    </row>
    <row r="14" spans="2:9" ht="14.5" x14ac:dyDescent="0.3">
      <c r="B14" s="18"/>
      <c r="C14" s="177" t="s">
        <v>24</v>
      </c>
      <c r="D14" s="43"/>
      <c r="E14" s="44"/>
      <c r="F14" s="35"/>
      <c r="G14" s="36"/>
      <c r="H14" s="37"/>
      <c r="I14" s="38"/>
    </row>
    <row r="15" spans="2:9" ht="14.5" x14ac:dyDescent="0.3">
      <c r="B15" s="18"/>
      <c r="C15" s="39">
        <v>4</v>
      </c>
      <c r="D15" s="336" t="s">
        <v>25</v>
      </c>
      <c r="E15" s="338"/>
      <c r="F15" s="40" t="s">
        <v>20</v>
      </c>
      <c r="G15" s="39">
        <f>VLOOKUP(F15,'Criteria SMEs'!D13:E16,2,FALSE)</f>
        <v>0</v>
      </c>
      <c r="H15" s="41"/>
      <c r="I15" s="41"/>
    </row>
    <row r="16" spans="2:9" ht="14.5" x14ac:dyDescent="0.35">
      <c r="B16" s="18"/>
      <c r="C16" s="39">
        <v>5</v>
      </c>
      <c r="D16" s="336" t="s">
        <v>26</v>
      </c>
      <c r="E16" s="337"/>
      <c r="F16" s="40" t="s">
        <v>20</v>
      </c>
      <c r="G16" s="39">
        <f>VLOOKUP(F16,'Criteria SMEs'!D17:E22,2,FALSE)</f>
        <v>0</v>
      </c>
      <c r="H16" s="42" t="s">
        <v>27</v>
      </c>
      <c r="I16" s="41"/>
    </row>
    <row r="17" spans="2:12" ht="14.5" x14ac:dyDescent="0.35">
      <c r="B17" s="18"/>
      <c r="C17" s="39">
        <v>6</v>
      </c>
      <c r="D17" s="336" t="s">
        <v>28</v>
      </c>
      <c r="E17" s="337"/>
      <c r="F17" s="40" t="s">
        <v>20</v>
      </c>
      <c r="G17" s="39">
        <f>VLOOKUP(F17,'Criteria SMEs'!D23:E26,2,FALSE)</f>
        <v>0</v>
      </c>
      <c r="H17" s="42" t="s">
        <v>29</v>
      </c>
      <c r="I17" s="41"/>
      <c r="J17" s="18"/>
      <c r="K17" s="18"/>
      <c r="L17" s="18"/>
    </row>
    <row r="18" spans="2:12" ht="14.5" x14ac:dyDescent="0.35">
      <c r="B18" s="18"/>
      <c r="C18" s="342" t="s">
        <v>30</v>
      </c>
      <c r="D18" s="345"/>
      <c r="E18" s="346"/>
      <c r="F18" s="35"/>
      <c r="G18" s="36"/>
      <c r="H18" s="37"/>
      <c r="I18" s="38"/>
      <c r="J18" s="18"/>
      <c r="K18" s="18"/>
      <c r="L18" s="18"/>
    </row>
    <row r="19" spans="2:12" ht="29" x14ac:dyDescent="0.35">
      <c r="B19" s="34"/>
      <c r="C19" s="39">
        <v>7</v>
      </c>
      <c r="D19" s="336" t="s">
        <v>31</v>
      </c>
      <c r="E19" s="337"/>
      <c r="F19" s="40" t="s">
        <v>32</v>
      </c>
      <c r="G19" s="39">
        <f>VLOOKUP(F19,'Criteria SMEs'!D27:E29,2,FALSE)</f>
        <v>0</v>
      </c>
      <c r="H19" s="289" t="s">
        <v>33</v>
      </c>
      <c r="I19" s="41"/>
      <c r="J19" s="34"/>
      <c r="K19" s="34"/>
      <c r="L19" s="34"/>
    </row>
    <row r="20" spans="2:12" ht="14.5" x14ac:dyDescent="0.3">
      <c r="B20" s="34"/>
      <c r="C20" s="356" t="s">
        <v>34</v>
      </c>
      <c r="D20" s="357"/>
      <c r="E20" s="358"/>
      <c r="F20" s="75"/>
      <c r="G20" s="76"/>
      <c r="H20" s="38"/>
      <c r="I20" s="38"/>
      <c r="J20" s="34"/>
      <c r="K20" s="34"/>
      <c r="L20" s="34"/>
    </row>
    <row r="21" spans="2:12" ht="15.75" customHeight="1" x14ac:dyDescent="0.3">
      <c r="B21" s="34"/>
      <c r="C21" s="39">
        <v>8</v>
      </c>
      <c r="D21" s="336" t="s">
        <v>35</v>
      </c>
      <c r="E21" s="338"/>
      <c r="F21" s="40" t="s">
        <v>20</v>
      </c>
      <c r="G21" s="39">
        <f>VLOOKUP(F21,'Criteria SMEs'!D30:E34,2,FALSE)</f>
        <v>0</v>
      </c>
      <c r="H21" s="42" t="s">
        <v>36</v>
      </c>
      <c r="I21" s="41"/>
      <c r="J21" s="34"/>
      <c r="K21" s="34"/>
      <c r="L21" s="34"/>
    </row>
    <row r="22" spans="2:12" ht="15.75" customHeight="1" x14ac:dyDescent="0.3">
      <c r="B22" s="34"/>
      <c r="C22" s="39">
        <v>9</v>
      </c>
      <c r="D22" s="336" t="s">
        <v>37</v>
      </c>
      <c r="E22" s="338"/>
      <c r="F22" s="40" t="s">
        <v>20</v>
      </c>
      <c r="G22" s="39">
        <f>VLOOKUP(F22,'Criteria SMEs'!D35:E37,2,FALSE)</f>
        <v>0</v>
      </c>
      <c r="H22" s="42" t="s">
        <v>38</v>
      </c>
      <c r="I22" s="18"/>
      <c r="J22" s="34"/>
      <c r="K22" s="34"/>
      <c r="L22" s="34"/>
    </row>
    <row r="23" spans="2:12" ht="14.5" x14ac:dyDescent="0.35">
      <c r="B23" s="18"/>
      <c r="C23" s="342" t="s">
        <v>39</v>
      </c>
      <c r="D23" s="345"/>
      <c r="E23" s="346"/>
      <c r="F23" s="35"/>
      <c r="G23" s="36"/>
      <c r="H23" s="37"/>
      <c r="I23" s="38"/>
      <c r="J23" s="18"/>
      <c r="K23" s="18"/>
      <c r="L23" s="18"/>
    </row>
    <row r="24" spans="2:12" ht="14.5" x14ac:dyDescent="0.35">
      <c r="B24" s="18"/>
      <c r="C24" s="39">
        <v>10</v>
      </c>
      <c r="D24" s="336" t="s">
        <v>40</v>
      </c>
      <c r="E24" s="337"/>
      <c r="F24" s="40" t="s">
        <v>20</v>
      </c>
      <c r="G24" s="39">
        <f>VLOOKUP(F24,'Criteria SMEs'!D38:E42,2,FALSE)</f>
        <v>0</v>
      </c>
      <c r="H24" s="51" t="s">
        <v>41</v>
      </c>
      <c r="I24" s="41"/>
      <c r="J24" s="18"/>
      <c r="K24" s="18"/>
      <c r="L24" s="18"/>
    </row>
    <row r="25" spans="2:12" ht="14.5" x14ac:dyDescent="0.35">
      <c r="B25" s="18"/>
      <c r="C25" s="39">
        <v>11</v>
      </c>
      <c r="D25" s="336" t="s">
        <v>42</v>
      </c>
      <c r="E25" s="337"/>
      <c r="F25" s="40" t="s">
        <v>20</v>
      </c>
      <c r="G25" s="39">
        <f>VLOOKUP(F25,'Criteria SMEs'!D43:E47,2,FALSE)</f>
        <v>0</v>
      </c>
      <c r="H25" s="42"/>
      <c r="I25" s="41"/>
      <c r="J25" s="18"/>
      <c r="K25" s="18"/>
      <c r="L25" s="18"/>
    </row>
    <row r="26" spans="2:12" ht="14.5" x14ac:dyDescent="0.35">
      <c r="B26" s="18"/>
      <c r="C26" s="39">
        <v>12</v>
      </c>
      <c r="D26" s="336" t="s">
        <v>43</v>
      </c>
      <c r="E26" s="337"/>
      <c r="F26" s="40" t="s">
        <v>20</v>
      </c>
      <c r="G26" s="39">
        <f>VLOOKUP(F26,'Criteria SMEs'!D47:E61,2,FALSE)</f>
        <v>0</v>
      </c>
      <c r="H26" s="53" t="s">
        <v>44</v>
      </c>
      <c r="I26" s="41"/>
      <c r="J26" s="18"/>
      <c r="K26" s="329"/>
      <c r="L26" s="347"/>
    </row>
    <row r="27" spans="2:12" ht="14.5" x14ac:dyDescent="0.35">
      <c r="B27" s="18"/>
      <c r="C27" s="39">
        <v>13</v>
      </c>
      <c r="D27" s="336" t="s">
        <v>45</v>
      </c>
      <c r="E27" s="338"/>
      <c r="F27" s="40" t="s">
        <v>20</v>
      </c>
      <c r="G27" s="39">
        <f>VLOOKUP(F27,'Criteria SMEs'!D53:E56,2,FALSE)</f>
        <v>0</v>
      </c>
      <c r="H27" s="281"/>
      <c r="I27" s="41"/>
      <c r="J27" s="18"/>
      <c r="K27" s="21"/>
      <c r="L27" s="139"/>
    </row>
    <row r="28" spans="2:12" ht="14.5" x14ac:dyDescent="0.35">
      <c r="B28" s="18"/>
      <c r="C28" s="39">
        <v>14</v>
      </c>
      <c r="D28" s="336" t="s">
        <v>46</v>
      </c>
      <c r="E28" s="337"/>
      <c r="F28" s="40" t="s">
        <v>20</v>
      </c>
      <c r="G28" s="39">
        <f>VLOOKUP(F28,'Criteria SMEs'!D57:E60,2,FALSE)</f>
        <v>0</v>
      </c>
      <c r="H28" s="42"/>
      <c r="I28" s="41"/>
      <c r="J28" s="18"/>
      <c r="K28" s="18"/>
      <c r="L28" s="18"/>
    </row>
    <row r="29" spans="2:12" ht="14.5" x14ac:dyDescent="0.35">
      <c r="B29" s="348" t="s">
        <v>47</v>
      </c>
      <c r="C29" s="282">
        <v>15</v>
      </c>
      <c r="D29" s="77" t="s">
        <v>48</v>
      </c>
      <c r="E29" s="321"/>
      <c r="F29" s="40" t="s">
        <v>20</v>
      </c>
      <c r="G29" s="39">
        <f>VLOOKUP(F29,'Criteria SMEs'!D61:E66,2,FALSE)</f>
        <v>0</v>
      </c>
      <c r="H29" s="42"/>
      <c r="I29" s="41"/>
      <c r="J29" s="18"/>
      <c r="K29" s="18"/>
      <c r="L29" s="18"/>
    </row>
    <row r="30" spans="2:12" ht="14.5" x14ac:dyDescent="0.35">
      <c r="B30" s="349"/>
      <c r="C30" s="282">
        <v>16</v>
      </c>
      <c r="D30" s="336" t="s">
        <v>49</v>
      </c>
      <c r="E30" s="337"/>
      <c r="F30" s="40" t="s">
        <v>20</v>
      </c>
      <c r="G30" s="39">
        <f>VLOOKUP(F30,'Criteria SMEs'!D67:E71,2,FALSE)</f>
        <v>0</v>
      </c>
      <c r="H30" s="42" t="s">
        <v>50</v>
      </c>
      <c r="I30" s="41"/>
      <c r="J30" s="18"/>
      <c r="K30" s="18"/>
      <c r="L30" s="18"/>
    </row>
    <row r="31" spans="2:12" ht="14.5" x14ac:dyDescent="0.35">
      <c r="B31" s="349"/>
      <c r="C31" s="282">
        <v>17</v>
      </c>
      <c r="D31" s="336" t="s">
        <v>51</v>
      </c>
      <c r="E31" s="337"/>
      <c r="F31" s="40" t="s">
        <v>20</v>
      </c>
      <c r="G31" s="39">
        <f>VLOOKUP(F31,'Criteria SMEs'!D72:E76,2,FALSE)</f>
        <v>0</v>
      </c>
      <c r="H31" s="41"/>
      <c r="I31" s="41"/>
      <c r="J31" s="18"/>
      <c r="K31" s="18"/>
      <c r="L31" s="18"/>
    </row>
    <row r="32" spans="2:12" ht="14.5" x14ac:dyDescent="0.35">
      <c r="B32" s="349"/>
      <c r="C32" s="343" t="s">
        <v>52</v>
      </c>
      <c r="D32" s="345"/>
      <c r="E32" s="346"/>
      <c r="F32" s="35"/>
      <c r="G32" s="36"/>
      <c r="H32" s="37"/>
      <c r="I32" s="38"/>
      <c r="J32" s="18"/>
      <c r="K32" s="18"/>
      <c r="L32" s="18"/>
    </row>
    <row r="33" spans="2:9" ht="14.5" x14ac:dyDescent="0.35">
      <c r="B33" s="349"/>
      <c r="C33" s="85">
        <v>18</v>
      </c>
      <c r="D33" s="336" t="s">
        <v>53</v>
      </c>
      <c r="E33" s="337"/>
      <c r="F33" s="40" t="s">
        <v>20</v>
      </c>
      <c r="G33" s="39">
        <f>VLOOKUP(F33,'Criteria SMEs'!D77:E81,2,FALSE)</f>
        <v>0</v>
      </c>
      <c r="H33" s="289" t="s">
        <v>851</v>
      </c>
      <c r="I33" s="41"/>
    </row>
    <row r="34" spans="2:9" ht="14.5" customHeight="1" x14ac:dyDescent="0.35">
      <c r="B34" s="349"/>
      <c r="C34" s="85">
        <v>19</v>
      </c>
      <c r="D34" s="336" t="s">
        <v>842</v>
      </c>
      <c r="E34" s="337"/>
      <c r="F34" s="40" t="s">
        <v>20</v>
      </c>
      <c r="G34" s="39">
        <f>VLOOKUP(F34,'Criteria SMEs'!D82:E84,2,FALSE)</f>
        <v>0</v>
      </c>
      <c r="H34" s="42"/>
      <c r="I34" s="41"/>
    </row>
    <row r="35" spans="2:9" ht="14.5" x14ac:dyDescent="0.35">
      <c r="B35" s="349"/>
      <c r="C35" s="85">
        <v>20</v>
      </c>
      <c r="D35" s="336" t="s">
        <v>54</v>
      </c>
      <c r="E35" s="337"/>
      <c r="F35" s="40" t="s">
        <v>20</v>
      </c>
      <c r="G35" s="39">
        <f>VLOOKUP(F35,'Criteria SMEs'!D85:E88,2,FALSE)</f>
        <v>0</v>
      </c>
      <c r="H35" s="42" t="s">
        <v>55</v>
      </c>
      <c r="I35" s="41"/>
    </row>
    <row r="36" spans="2:9" ht="14.5" x14ac:dyDescent="0.35">
      <c r="B36" s="349"/>
      <c r="C36" s="85">
        <v>21</v>
      </c>
      <c r="D36" s="336" t="s">
        <v>839</v>
      </c>
      <c r="E36" s="337"/>
      <c r="F36" s="40" t="s">
        <v>20</v>
      </c>
      <c r="G36" s="39">
        <f>VLOOKUP(F36,'Criteria SMEs'!D89:E91,2,FALSE)</f>
        <v>0</v>
      </c>
      <c r="H36" s="42"/>
      <c r="I36" s="41"/>
    </row>
    <row r="37" spans="2:9" ht="14.5" x14ac:dyDescent="0.35">
      <c r="B37" s="350"/>
      <c r="C37" s="85">
        <v>22</v>
      </c>
      <c r="D37" s="336" t="s">
        <v>56</v>
      </c>
      <c r="E37" s="337"/>
      <c r="F37" s="40" t="s">
        <v>20</v>
      </c>
      <c r="G37" s="39">
        <f>VLOOKUP(F37,'Criteria SMEs'!D92:E94,2,FALSE)</f>
        <v>0</v>
      </c>
      <c r="H37" s="41" t="s">
        <v>57</v>
      </c>
      <c r="I37" s="41"/>
    </row>
    <row r="38" spans="2:9" ht="14.5" x14ac:dyDescent="0.3">
      <c r="B38" s="18"/>
      <c r="C38" s="342" t="s">
        <v>58</v>
      </c>
      <c r="D38" s="343"/>
      <c r="E38" s="344"/>
      <c r="F38" s="35"/>
      <c r="G38" s="36"/>
      <c r="H38" s="37"/>
      <c r="I38" s="38"/>
    </row>
    <row r="39" spans="2:9" ht="14.5" x14ac:dyDescent="0.35">
      <c r="B39" s="18"/>
      <c r="C39" s="39">
        <v>23</v>
      </c>
      <c r="D39" s="336" t="s">
        <v>59</v>
      </c>
      <c r="E39" s="337"/>
      <c r="F39" s="40" t="s">
        <v>20</v>
      </c>
      <c r="G39" s="39">
        <f>VLOOKUP(F39,'Criteria SMEs'!D95:E97,2,FALSE)</f>
        <v>0</v>
      </c>
      <c r="H39" s="289" t="s">
        <v>838</v>
      </c>
      <c r="I39" s="41"/>
    </row>
    <row r="40" spans="2:9" ht="14.5" x14ac:dyDescent="0.3">
      <c r="B40" s="18"/>
      <c r="C40" s="190" t="s">
        <v>60</v>
      </c>
      <c r="D40" s="187"/>
      <c r="E40" s="187"/>
      <c r="F40" s="188"/>
      <c r="G40" s="189"/>
      <c r="H40" s="187"/>
      <c r="I40" s="58"/>
    </row>
    <row r="41" spans="2:9" ht="14.5" x14ac:dyDescent="0.35">
      <c r="B41" s="18"/>
      <c r="C41" s="39">
        <v>24</v>
      </c>
      <c r="D41" s="336" t="s">
        <v>61</v>
      </c>
      <c r="E41" s="337"/>
      <c r="F41" s="40" t="s">
        <v>20</v>
      </c>
      <c r="G41" s="39">
        <f>VLOOKUP(F41,'Criteria SMEs'!D98:E100,2,FALSE)</f>
        <v>0</v>
      </c>
      <c r="H41" s="289" t="s">
        <v>62</v>
      </c>
      <c r="I41" s="77"/>
    </row>
    <row r="42" spans="2:9" ht="14.5" x14ac:dyDescent="0.35">
      <c r="B42" s="18"/>
      <c r="C42" s="39">
        <v>25</v>
      </c>
      <c r="D42" s="336" t="s">
        <v>63</v>
      </c>
      <c r="E42" s="337"/>
      <c r="F42" s="40" t="s">
        <v>20</v>
      </c>
      <c r="G42" s="39">
        <f>VLOOKUP(F42,'Criteria SMEs'!D101:E103,2,FALSE)</f>
        <v>0</v>
      </c>
      <c r="H42" s="42"/>
      <c r="I42" s="41"/>
    </row>
    <row r="43" spans="2:9" ht="14.5" x14ac:dyDescent="0.35">
      <c r="B43" s="18"/>
      <c r="C43" s="39">
        <v>26</v>
      </c>
      <c r="D43" s="336" t="s">
        <v>64</v>
      </c>
      <c r="E43" s="337"/>
      <c r="F43" s="40" t="s">
        <v>20</v>
      </c>
      <c r="G43" s="39">
        <f>VLOOKUP(F43,'Criteria SMEs'!D104:E107,2,FALSE)</f>
        <v>0</v>
      </c>
      <c r="H43" s="289" t="s">
        <v>65</v>
      </c>
      <c r="I43" s="41"/>
    </row>
    <row r="44" spans="2:9" ht="37.75" customHeight="1" x14ac:dyDescent="0.35">
      <c r="B44" s="18"/>
      <c r="C44" s="39">
        <v>27</v>
      </c>
      <c r="D44" s="336" t="s">
        <v>66</v>
      </c>
      <c r="E44" s="337"/>
      <c r="F44" s="40" t="s">
        <v>20</v>
      </c>
      <c r="G44" s="39">
        <f>VLOOKUP(F44,'Criteria SMEs'!D108:E111,2,FALSE)</f>
        <v>0</v>
      </c>
      <c r="H44" s="291" t="s">
        <v>67</v>
      </c>
      <c r="I44" s="41"/>
    </row>
    <row r="45" spans="2:9" ht="14.5" x14ac:dyDescent="0.35">
      <c r="B45" s="18"/>
      <c r="C45" s="39">
        <v>28</v>
      </c>
      <c r="D45" s="336" t="s">
        <v>68</v>
      </c>
      <c r="E45" s="337"/>
      <c r="F45" s="40" t="s">
        <v>20</v>
      </c>
      <c r="G45" s="39">
        <f>VLOOKUP(F45,'Criteria SMEs'!D112:E115,2,FALSE)</f>
        <v>0</v>
      </c>
      <c r="H45" s="42" t="s">
        <v>69</v>
      </c>
      <c r="I45" s="41"/>
    </row>
    <row r="46" spans="2:9" ht="14.5" x14ac:dyDescent="0.35">
      <c r="B46" s="18"/>
      <c r="C46" s="39">
        <v>29</v>
      </c>
      <c r="D46" s="336" t="s">
        <v>70</v>
      </c>
      <c r="E46" s="337"/>
      <c r="F46" s="40" t="s">
        <v>20</v>
      </c>
      <c r="G46" s="39">
        <f>VLOOKUP(F46,'Criteria SMEs'!D116:E120,2,FALSE)</f>
        <v>0</v>
      </c>
      <c r="H46" s="41"/>
      <c r="I46" s="41"/>
    </row>
    <row r="47" spans="2:9" ht="14.5" x14ac:dyDescent="0.3">
      <c r="B47" s="18"/>
      <c r="C47" s="39">
        <v>30</v>
      </c>
      <c r="D47" s="336" t="s">
        <v>71</v>
      </c>
      <c r="E47" s="338"/>
      <c r="F47" s="40" t="s">
        <v>20</v>
      </c>
      <c r="G47" s="39">
        <f>VLOOKUP(F47,'Criteria SMEs'!D121:E124,2,FALSE)</f>
        <v>0</v>
      </c>
      <c r="H47" s="51" t="s">
        <v>72</v>
      </c>
      <c r="I47" s="41"/>
    </row>
    <row r="48" spans="2:9" ht="14.5" x14ac:dyDescent="0.35">
      <c r="B48" s="18"/>
      <c r="C48" s="39">
        <v>31</v>
      </c>
      <c r="D48" s="336" t="s">
        <v>73</v>
      </c>
      <c r="E48" s="337"/>
      <c r="F48" s="40" t="s">
        <v>20</v>
      </c>
      <c r="G48" s="46">
        <f>VLOOKUP(F48,'Criteria SMEs'!D125:E128,2,FALSE)</f>
        <v>0</v>
      </c>
      <c r="H48" s="289" t="s">
        <v>74</v>
      </c>
      <c r="I48" s="41"/>
    </row>
    <row r="49" spans="2:9" ht="14.5" x14ac:dyDescent="0.35">
      <c r="B49" s="18"/>
      <c r="C49" s="39">
        <v>32</v>
      </c>
      <c r="D49" s="336" t="s">
        <v>75</v>
      </c>
      <c r="E49" s="337"/>
      <c r="F49" s="40" t="s">
        <v>20</v>
      </c>
      <c r="G49" s="39">
        <f>VLOOKUP(F49,'Criteria SMEs'!D129:E132,2,FALSE)</f>
        <v>0</v>
      </c>
      <c r="H49" s="42" t="s">
        <v>76</v>
      </c>
      <c r="I49" s="41"/>
    </row>
    <row r="50" spans="2:9" ht="14.5" x14ac:dyDescent="0.35">
      <c r="B50" s="18"/>
      <c r="C50" s="39">
        <v>33</v>
      </c>
      <c r="D50" s="339" t="s">
        <v>77</v>
      </c>
      <c r="E50" s="337"/>
      <c r="F50" s="63" t="s">
        <v>20</v>
      </c>
      <c r="G50" s="62">
        <f>VLOOKUP(F50,'Criteria SMEs'!D133:E135,2,FALSE)</f>
        <v>0</v>
      </c>
      <c r="H50" s="289" t="s">
        <v>78</v>
      </c>
      <c r="I50" s="41"/>
    </row>
    <row r="51" spans="2:9" ht="15.75" customHeight="1" x14ac:dyDescent="0.3">
      <c r="B51" s="34"/>
      <c r="C51" s="333" t="s">
        <v>79</v>
      </c>
      <c r="D51" s="334"/>
      <c r="E51" s="335"/>
      <c r="F51" s="59"/>
      <c r="G51" s="60"/>
      <c r="H51" s="60"/>
      <c r="I51" s="58"/>
    </row>
    <row r="52" spans="2:9" ht="14.5" x14ac:dyDescent="0.35">
      <c r="B52" s="18"/>
      <c r="C52" s="39">
        <v>34</v>
      </c>
      <c r="D52" s="336" t="s">
        <v>80</v>
      </c>
      <c r="E52" s="337"/>
      <c r="F52" s="40" t="s">
        <v>20</v>
      </c>
      <c r="G52" s="39">
        <f>VLOOKUP(F52,'Criteria SMEs'!D140:E143,2,FALSE)</f>
        <v>0</v>
      </c>
      <c r="H52" s="42" t="s">
        <v>81</v>
      </c>
      <c r="I52" s="41"/>
    </row>
    <row r="53" spans="2:9" ht="14.5" x14ac:dyDescent="0.35">
      <c r="B53" s="18"/>
      <c r="C53" s="39">
        <v>35</v>
      </c>
      <c r="D53" s="336" t="s">
        <v>82</v>
      </c>
      <c r="E53" s="337"/>
      <c r="F53" s="320" t="s">
        <v>20</v>
      </c>
      <c r="G53" s="46">
        <f>VLOOKUP(F53,'Criteria SMEs'!D144:E147,2,FALSE)</f>
        <v>0</v>
      </c>
      <c r="H53" s="47"/>
      <c r="I53" s="41"/>
    </row>
    <row r="54" spans="2:9" ht="14.5" x14ac:dyDescent="0.35">
      <c r="B54" s="18"/>
      <c r="C54" s="39">
        <v>36</v>
      </c>
      <c r="D54" s="336" t="s">
        <v>83</v>
      </c>
      <c r="E54" s="337"/>
      <c r="F54" s="40" t="s">
        <v>20</v>
      </c>
      <c r="G54" s="39">
        <f>VLOOKUP(F54,'Criteria SMEs'!D148:E150,2,FALSE)</f>
        <v>0</v>
      </c>
      <c r="H54" s="55"/>
      <c r="I54" s="41"/>
    </row>
    <row r="55" spans="2:9" ht="14.5" x14ac:dyDescent="0.35">
      <c r="B55" s="18"/>
      <c r="C55" s="39">
        <v>37</v>
      </c>
      <c r="D55" s="336" t="s">
        <v>84</v>
      </c>
      <c r="E55" s="337"/>
      <c r="F55" s="40" t="s">
        <v>20</v>
      </c>
      <c r="G55" s="39">
        <f>VLOOKUP(F55,'Criteria SMEs'!D151:E153,2,FALSE)</f>
        <v>0</v>
      </c>
      <c r="H55" s="41"/>
      <c r="I55" s="41"/>
    </row>
    <row r="56" spans="2:9" ht="15.75" customHeight="1" x14ac:dyDescent="0.35">
      <c r="B56" s="18"/>
      <c r="C56" s="19"/>
      <c r="D56" s="20"/>
      <c r="E56" s="21"/>
      <c r="F56" s="22"/>
      <c r="G56" s="19"/>
      <c r="H56" s="21"/>
      <c r="I56" s="66"/>
    </row>
    <row r="57" spans="2:9" ht="15.75" customHeight="1" x14ac:dyDescent="0.3">
      <c r="B57" s="18"/>
      <c r="C57" s="19"/>
      <c r="D57" s="20"/>
      <c r="E57" s="21"/>
      <c r="F57" s="67" t="s">
        <v>85</v>
      </c>
      <c r="G57" s="19">
        <v>35</v>
      </c>
      <c r="H57" s="21"/>
      <c r="I57" s="18"/>
    </row>
    <row r="58" spans="2:9" ht="15.75" customHeight="1" x14ac:dyDescent="0.3">
      <c r="B58" s="18"/>
      <c r="C58" s="19"/>
      <c r="D58" s="20"/>
      <c r="E58" s="21"/>
      <c r="F58" s="67" t="s">
        <v>86</v>
      </c>
      <c r="G58" s="19">
        <f>(COUNTIF(G12, "N/A")/2)+(COUNTIF(G13, "N/A"))+(COUNTIF(G16, "N/A")*2)+(COUNTIF(G17, "N/A"))+(COUNTIF(G21, "N/A"))+(COUNTIF(G24, "N/A"))+(COUNTIF(G25, "N/A")*2)+(COUNTIF(G26, "N/A"))+(COUNTIF(G27, "N/A"))+(COUNTIF(G28, "N/A"))+(COUNTIF(G29, "N/A")*2)+(COUNTIF(G30, "N/A"))+(COUNTIF(G31, "N/A"))+(COUNTIF(G33, "N/A")*2)+(COUNTIF(G45, "N/A"))+(COUNTIF(G46, "N/A"))+(COUNTIF(G47, "N/A"))+(COUNTIF(G49, "N/A"))</f>
        <v>0</v>
      </c>
      <c r="H58" s="21"/>
      <c r="I58" s="18"/>
    </row>
    <row r="59" spans="2:9" ht="15.75" customHeight="1" x14ac:dyDescent="0.3">
      <c r="B59" s="18"/>
      <c r="C59" s="19"/>
      <c r="D59" s="20"/>
      <c r="E59" s="21"/>
      <c r="F59" s="67" t="s">
        <v>87</v>
      </c>
      <c r="G59" s="19">
        <f>G57-G58</f>
        <v>35</v>
      </c>
      <c r="H59" s="21"/>
      <c r="I59" s="18"/>
    </row>
    <row r="60" spans="2:9" ht="15.75" customHeight="1" x14ac:dyDescent="0.3">
      <c r="B60" s="18"/>
      <c r="C60" s="19"/>
      <c r="D60" s="20"/>
      <c r="E60" s="21"/>
      <c r="F60" s="67" t="s">
        <v>88</v>
      </c>
      <c r="G60" s="19">
        <f>SUM(G11:G55)</f>
        <v>0</v>
      </c>
      <c r="H60" s="21"/>
      <c r="I60" s="21"/>
    </row>
    <row r="61" spans="2:9" ht="15.75" customHeight="1" x14ac:dyDescent="0.3">
      <c r="B61" s="18"/>
      <c r="C61" s="19"/>
      <c r="D61" s="20"/>
      <c r="E61" s="21"/>
      <c r="F61" s="68" t="s">
        <v>89</v>
      </c>
      <c r="G61" s="69">
        <f>G60/G59</f>
        <v>0</v>
      </c>
      <c r="H61" s="21"/>
      <c r="I61" s="21"/>
    </row>
    <row r="62" spans="2:9" ht="15.75" customHeight="1" x14ac:dyDescent="0.3">
      <c r="B62" s="18"/>
      <c r="C62" s="19"/>
      <c r="D62" s="20"/>
      <c r="E62" s="21"/>
      <c r="F62" s="22"/>
      <c r="G62" s="20"/>
      <c r="H62" s="21"/>
      <c r="I62" s="21"/>
    </row>
    <row r="63" spans="2:9" ht="15.75" customHeight="1" x14ac:dyDescent="0.35">
      <c r="B63" s="18"/>
      <c r="C63" s="19"/>
      <c r="D63" s="34"/>
      <c r="E63" s="340" t="s">
        <v>90</v>
      </c>
      <c r="F63" s="341"/>
      <c r="G63" s="19"/>
      <c r="H63" s="21"/>
      <c r="I63" s="21"/>
    </row>
    <row r="64" spans="2:9" ht="15.75" customHeight="1" x14ac:dyDescent="0.3">
      <c r="B64" s="18"/>
      <c r="C64" s="19"/>
      <c r="D64" s="18"/>
      <c r="E64" s="70" t="s">
        <v>91</v>
      </c>
      <c r="F64" s="71"/>
      <c r="G64" s="19"/>
      <c r="H64" s="21"/>
      <c r="I64" s="18"/>
    </row>
    <row r="65" spans="5:6" ht="15.75" customHeight="1" x14ac:dyDescent="0.3">
      <c r="E65" s="72" t="s">
        <v>92</v>
      </c>
      <c r="F65" s="73"/>
    </row>
    <row r="278" spans="3:3" ht="15.75" customHeight="1" x14ac:dyDescent="0.3">
      <c r="C278" s="78">
        <v>2</v>
      </c>
    </row>
    <row r="279" spans="3:3" ht="15.75" customHeight="1" x14ac:dyDescent="0.3">
      <c r="C279" s="78">
        <v>1</v>
      </c>
    </row>
    <row r="280" spans="3:3" ht="15.75" customHeight="1" x14ac:dyDescent="0.3">
      <c r="C280" s="78">
        <v>0</v>
      </c>
    </row>
    <row r="281" spans="3:3" ht="15.75" customHeight="1" x14ac:dyDescent="0.3">
      <c r="C281" s="78" t="s">
        <v>93</v>
      </c>
    </row>
    <row r="282" spans="3:3" ht="15.75" customHeight="1" x14ac:dyDescent="0.3">
      <c r="C282" s="78"/>
    </row>
    <row r="283" spans="3:3" ht="15.75" customHeight="1" x14ac:dyDescent="0.3">
      <c r="C283" s="78">
        <v>1</v>
      </c>
    </row>
    <row r="284" spans="3:3" ht="15.75" customHeight="1" x14ac:dyDescent="0.3">
      <c r="C284" s="78">
        <v>0.5</v>
      </c>
    </row>
    <row r="285" spans="3:3" ht="15.75" customHeight="1" x14ac:dyDescent="0.3">
      <c r="C285" s="78">
        <v>0</v>
      </c>
    </row>
    <row r="286" spans="3:3" ht="15.75" customHeight="1" x14ac:dyDescent="0.3">
      <c r="C286" s="78" t="s">
        <v>93</v>
      </c>
    </row>
    <row r="287" spans="3:3" ht="15.75" customHeight="1" x14ac:dyDescent="0.3">
      <c r="C287" s="78"/>
    </row>
    <row r="288" spans="3:3" ht="15.75" customHeight="1" x14ac:dyDescent="0.3">
      <c r="C288" s="78">
        <v>1</v>
      </c>
    </row>
    <row r="289" spans="3:3" ht="15.75" customHeight="1" x14ac:dyDescent="0.3">
      <c r="C289" s="78">
        <v>0</v>
      </c>
    </row>
    <row r="290" spans="3:3" ht="15.75" customHeight="1" x14ac:dyDescent="0.3">
      <c r="C290" s="78" t="s">
        <v>93</v>
      </c>
    </row>
  </sheetData>
  <mergeCells count="52">
    <mergeCell ref="B29:B37"/>
    <mergeCell ref="D9:E9"/>
    <mergeCell ref="C10:E10"/>
    <mergeCell ref="D11:E11"/>
    <mergeCell ref="D12:E12"/>
    <mergeCell ref="D15:E15"/>
    <mergeCell ref="C20:E20"/>
    <mergeCell ref="D13:E13"/>
    <mergeCell ref="D21:E21"/>
    <mergeCell ref="D22:E22"/>
    <mergeCell ref="C23:E23"/>
    <mergeCell ref="D16:E16"/>
    <mergeCell ref="D17:E17"/>
    <mergeCell ref="C18:E18"/>
    <mergeCell ref="D19:E19"/>
    <mergeCell ref="D24:E24"/>
    <mergeCell ref="D25:E25"/>
    <mergeCell ref="D26:E26"/>
    <mergeCell ref="K26:L26"/>
    <mergeCell ref="D28:E28"/>
    <mergeCell ref="D27:E27"/>
    <mergeCell ref="D30:E30"/>
    <mergeCell ref="D31:E31"/>
    <mergeCell ref="C32:E32"/>
    <mergeCell ref="D33:E33"/>
    <mergeCell ref="D34:E34"/>
    <mergeCell ref="D35:E35"/>
    <mergeCell ref="D36:E36"/>
    <mergeCell ref="D37:E37"/>
    <mergeCell ref="D39:E39"/>
    <mergeCell ref="C38:E38"/>
    <mergeCell ref="D41:E41"/>
    <mergeCell ref="D42:E42"/>
    <mergeCell ref="D43:E43"/>
    <mergeCell ref="D44:E44"/>
    <mergeCell ref="D45:E45"/>
    <mergeCell ref="D53:E53"/>
    <mergeCell ref="D54:E54"/>
    <mergeCell ref="D55:E55"/>
    <mergeCell ref="E63:F63"/>
    <mergeCell ref="D52:E52"/>
    <mergeCell ref="C51:E51"/>
    <mergeCell ref="D46:E46"/>
    <mergeCell ref="D47:E47"/>
    <mergeCell ref="D48:E48"/>
    <mergeCell ref="D49:E49"/>
    <mergeCell ref="D50:E50"/>
    <mergeCell ref="E2:F2"/>
    <mergeCell ref="E3:F3"/>
    <mergeCell ref="E4:F4"/>
    <mergeCell ref="E5:F5"/>
    <mergeCell ref="E6:F6"/>
  </mergeCells>
  <conditionalFormatting sqref="G16">
    <cfRule type="cellIs" dxfId="27" priority="3" operator="equal">
      <formula>2</formula>
    </cfRule>
  </conditionalFormatting>
  <conditionalFormatting sqref="G25">
    <cfRule type="cellIs" dxfId="26" priority="6" operator="equal">
      <formula>2</formula>
    </cfRule>
  </conditionalFormatting>
  <conditionalFormatting sqref="G29">
    <cfRule type="cellIs" dxfId="25" priority="5" operator="equal">
      <formula>2</formula>
    </cfRule>
  </conditionalFormatting>
  <conditionalFormatting sqref="G33">
    <cfRule type="cellIs" dxfId="24" priority="2" operator="equal">
      <formula>2</formula>
    </cfRule>
  </conditionalFormatting>
  <conditionalFormatting sqref="G35">
    <cfRule type="cellIs" dxfId="23" priority="4" operator="equal">
      <formula>2</formula>
    </cfRule>
  </conditionalFormatting>
  <conditionalFormatting sqref="G61">
    <cfRule type="expression" dxfId="22" priority="16">
      <formula>AND(G61&gt;0.95,COUNTIF(G11:G55,2)&gt;=3)</formula>
    </cfRule>
    <cfRule type="cellIs" dxfId="21" priority="17" operator="greaterThanOrEqual">
      <formula>0.9</formula>
    </cfRule>
    <cfRule type="cellIs" dxfId="20" priority="18" operator="greaterThanOrEqual">
      <formula>0.75</formula>
    </cfRule>
    <cfRule type="cellIs" dxfId="19" priority="19" operator="greaterThanOrEqual">
      <formula>0.5</formula>
    </cfRule>
  </conditionalFormatting>
  <hyperlinks>
    <hyperlink ref="H17" r:id="rId1" display="Web Conferencing by the McGill IT Knowledge Base" xr:uid="{00000000-0004-0000-0000-000001000000}"/>
    <hyperlink ref="H13" r:id="rId2" xr:uid="{244DBDA0-F2E9-4952-A865-4F3514E589CF}"/>
    <hyperlink ref="H16" r:id="rId3" xr:uid="{52F967D5-A651-415D-A617-D02377552A29}"/>
    <hyperlink ref="H21" r:id="rId4" xr:uid="{EAC20C34-4E5B-4C8F-BE59-96146AD7760F}"/>
    <hyperlink ref="H22" r:id="rId5" xr:uid="{D97184E5-6A75-4C44-8610-59B8865889C3}"/>
    <hyperlink ref="H24" r:id="rId6" xr:uid="{63818BBC-1EAE-419C-A809-B604E0412601}"/>
    <hyperlink ref="H35" r:id="rId7" xr:uid="{E8609623-323B-4A2B-A54A-DCA8851FF996}"/>
    <hyperlink ref="H33" r:id="rId8" display="Rethink React waste sorting poster" xr:uid="{E1F78254-6760-4CFC-B112-7F89B7BA0E10}"/>
    <hyperlink ref="H41" r:id="rId9" xr:uid="{530D7A81-5A33-4D4A-A580-BEF2FEC1F5E0}"/>
    <hyperlink ref="H43" r:id="rId10" xr:uid="{3BCB4E0F-1D8C-45D9-91DA-B0E8C3873FC0}"/>
    <hyperlink ref="H44" r:id="rId11" display="Accessibility information from Student Accessibility and Achievement (including Accessibility Guides of every building, with accessible entrances, elevators, and washrooms, for each campus )" xr:uid="{568A8867-8E71-429B-8CE5-DCBB876D6F50}"/>
    <hyperlink ref="H49" r:id="rId12" display="Quick Guides to Document &amp; Presentation Accessibility" xr:uid="{33920457-D23A-45B3-B874-9208BFD8B26A}"/>
    <hyperlink ref="H48" r:id="rId13" xr:uid="{A6BFD87A-4A55-4899-8DEE-CD4A8B0C1737}"/>
    <hyperlink ref="H52" r:id="rId14" xr:uid="{ED0D858A-F7B6-45B8-97CE-B6E220FF1229}"/>
    <hyperlink ref="H50" r:id="rId15" xr:uid="{E8C0FA48-B32C-4599-80E9-9EB4035845DD}"/>
    <hyperlink ref="H45" r:id="rId16" xr:uid="{93900EAA-1A83-4478-B52B-414037058E22}"/>
    <hyperlink ref="H30" r:id="rId17" xr:uid="{B998267F-3C17-4D91-95D6-D306B161F091}"/>
    <hyperlink ref="H26" r:id="rId18" xr:uid="{14E86608-E48E-42E0-90E0-8FB7CC009A67}"/>
    <hyperlink ref="H47" r:id="rId19" xr:uid="{29EBAE06-6E68-4BBB-87F8-CCE96879D336}"/>
    <hyperlink ref="H39" r:id="rId20" xr:uid="{C709446A-B2B3-487D-BE9C-20F9685929CF}"/>
    <hyperlink ref="H19" r:id="rId21" xr:uid="{E7729011-F30B-4D93-9E80-6D694E7E30DC}"/>
  </hyperlinks>
  <pageMargins left="0.7" right="0.7" top="0.75" bottom="0.75" header="0" footer="0"/>
  <pageSetup orientation="portrait" r:id="rId22"/>
  <extLst>
    <ext xmlns:x14="http://schemas.microsoft.com/office/spreadsheetml/2009/9/main" uri="{CCE6A557-97BC-4b89-ADB6-D9C93CAAB3DF}">
      <x14:dataValidations xmlns:xm="http://schemas.microsoft.com/office/excel/2006/main" count="37">
        <x14:dataValidation type="list" allowBlank="1" showErrorMessage="1" xr:uid="{00000000-0002-0000-0000-000000000000}">
          <x14:formula1>
            <xm:f>'Criteria SMEs'!$D$48:$D$52</xm:f>
          </x14:formula1>
          <xm:sqref>F26</xm:sqref>
        </x14:dataValidation>
        <x14:dataValidation type="list" allowBlank="1" showErrorMessage="1" xr:uid="{00000000-0002-0000-0000-000002000000}">
          <x14:formula1>
            <xm:f>'Criteria SMEs'!$D$148:$D$150</xm:f>
          </x14:formula1>
          <xm:sqref>F54</xm:sqref>
        </x14:dataValidation>
        <x14:dataValidation type="list" allowBlank="1" showErrorMessage="1" xr:uid="{00000000-0002-0000-0000-000004000000}">
          <x14:formula1>
            <xm:f>'Criteria SMEs'!$D$104:$D$107</xm:f>
          </x14:formula1>
          <xm:sqref>F43</xm:sqref>
        </x14:dataValidation>
        <x14:dataValidation type="list" allowBlank="1" showErrorMessage="1" xr:uid="{00000000-0002-0000-0000-000005000000}">
          <x14:formula1>
            <xm:f>'Criteria SMEs'!$D$2:$D$4</xm:f>
          </x14:formula1>
          <xm:sqref>F11</xm:sqref>
        </x14:dataValidation>
        <x14:dataValidation type="list" allowBlank="1" showErrorMessage="1" xr:uid="{00000000-0002-0000-0000-000006000000}">
          <x14:formula1>
            <xm:f>'Criteria SMEs'!$D$89:$D$91</xm:f>
          </x14:formula1>
          <xm:sqref>F36</xm:sqref>
        </x14:dataValidation>
        <x14:dataValidation type="list" allowBlank="1" showErrorMessage="1" xr:uid="{00000000-0002-0000-0000-000008000000}">
          <x14:formula1>
            <xm:f>'Criteria SMEs'!$D$17:$D$22</xm:f>
          </x14:formula1>
          <xm:sqref>F16</xm:sqref>
        </x14:dataValidation>
        <x14:dataValidation type="list" allowBlank="1" showErrorMessage="1" xr:uid="{00000000-0002-0000-0000-000009000000}">
          <x14:formula1>
            <xm:f>'Criteria SMEs'!$D$85:$D$88</xm:f>
          </x14:formula1>
          <xm:sqref>F35</xm:sqref>
        </x14:dataValidation>
        <x14:dataValidation type="list" allowBlank="1" showErrorMessage="1" xr:uid="{00000000-0002-0000-0000-00000A000000}">
          <x14:formula1>
            <xm:f>'Criteria SMEs'!$D$77:$D$81</xm:f>
          </x14:formula1>
          <xm:sqref>F33</xm:sqref>
        </x14:dataValidation>
        <x14:dataValidation type="list" allowBlank="1" showErrorMessage="1" xr:uid="{00000000-0002-0000-0000-00000C000000}">
          <x14:formula1>
            <xm:f>'Criteria SMEs'!$D$5:$D$8</xm:f>
          </x14:formula1>
          <xm:sqref>F12</xm:sqref>
        </x14:dataValidation>
        <x14:dataValidation type="list" allowBlank="1" showErrorMessage="1" xr:uid="{00000000-0002-0000-0000-00000D000000}">
          <x14:formula1>
            <xm:f>'Criteria SMEs'!$D$140:$D$143</xm:f>
          </x14:formula1>
          <xm:sqref>F52</xm:sqref>
        </x14:dataValidation>
        <x14:dataValidation type="list" allowBlank="1" showErrorMessage="1" xr:uid="{00000000-0002-0000-0000-00000E000000}">
          <x14:formula1>
            <xm:f>'Criteria SMEs'!$D$38:$D$42</xm:f>
          </x14:formula1>
          <xm:sqref>F24</xm:sqref>
        </x14:dataValidation>
        <x14:dataValidation type="list" allowBlank="1" showErrorMessage="1" xr:uid="{00000000-0002-0000-0000-00000F000000}">
          <x14:formula1>
            <xm:f>'Criteria SMEs'!$D$61:$D$66</xm:f>
          </x14:formula1>
          <xm:sqref>F29</xm:sqref>
        </x14:dataValidation>
        <x14:dataValidation type="list" allowBlank="1" showErrorMessage="1" xr:uid="{00000000-0002-0000-0000-000010000000}">
          <x14:formula1>
            <xm:f>'Criteria SMEs'!$D$151:$D$153</xm:f>
          </x14:formula1>
          <xm:sqref>F55</xm:sqref>
        </x14:dataValidation>
        <x14:dataValidation type="list" allowBlank="1" showErrorMessage="1" xr:uid="{00000000-0002-0000-0000-000011000000}">
          <x14:formula1>
            <xm:f>'Criteria SMEs'!$D$23:$D$26</xm:f>
          </x14:formula1>
          <xm:sqref>F17</xm:sqref>
        </x14:dataValidation>
        <x14:dataValidation type="list" allowBlank="1" showErrorMessage="1" xr:uid="{00000000-0002-0000-0000-000012000000}">
          <x14:formula1>
            <xm:f>'Criteria SMEs'!$D$67:$D$71</xm:f>
          </x14:formula1>
          <xm:sqref>F30</xm:sqref>
        </x14:dataValidation>
        <x14:dataValidation type="list" allowBlank="1" showErrorMessage="1" xr:uid="{F5FFABFF-EFF8-4823-999D-2C549D906CA0}">
          <x14:formula1>
            <xm:f>'Criteria SMEs'!$D$30:$D$34</xm:f>
          </x14:formula1>
          <xm:sqref>F21</xm:sqref>
        </x14:dataValidation>
        <x14:dataValidation type="list" allowBlank="1" showErrorMessage="1" xr:uid="{00000000-0002-0000-0000-000014000000}">
          <x14:formula1>
            <xm:f>'Criteria SMEs'!$D$57:$D$60</xm:f>
          </x14:formula1>
          <xm:sqref>F28</xm:sqref>
        </x14:dataValidation>
        <x14:dataValidation type="list" allowBlank="1" showErrorMessage="1" xr:uid="{00000000-0002-0000-0000-000016000000}">
          <x14:formula1>
            <xm:f>'Criteria SMEs'!$D$108:$D$111</xm:f>
          </x14:formula1>
          <xm:sqref>F44</xm:sqref>
        </x14:dataValidation>
        <x14:dataValidation type="list" allowBlank="1" showErrorMessage="1" xr:uid="{00000000-0002-0000-0000-000017000000}">
          <x14:formula1>
            <xm:f>'Criteria SMEs'!$D$82:$D$84</xm:f>
          </x14:formula1>
          <xm:sqref>F34</xm:sqref>
        </x14:dataValidation>
        <x14:dataValidation type="list" allowBlank="1" xr:uid="{A00C6336-B950-4A2D-9C0F-ADE393ED4D2A}">
          <x14:formula1>
            <xm:f>'Criteria SMEs'!$D$144:$D$147</xm:f>
          </x14:formula1>
          <xm:sqref>F53</xm:sqref>
        </x14:dataValidation>
        <x14:dataValidation type="list" allowBlank="1" showErrorMessage="1" xr:uid="{F34BE0CA-8677-4B11-8A33-7D3BD0D37CD8}">
          <x14:formula1>
            <xm:f>'Criteria SMEs'!$D$129:$D$132</xm:f>
          </x14:formula1>
          <xm:sqref>F49</xm:sqref>
        </x14:dataValidation>
        <x14:dataValidation type="list" allowBlank="1" showErrorMessage="1" xr:uid="{D380FD3C-FAC5-4F23-8067-D6F55B0FC612}">
          <x14:formula1>
            <xm:f>'Criteria SMEs'!$D$125:$D$128</xm:f>
          </x14:formula1>
          <xm:sqref>F48</xm:sqref>
        </x14:dataValidation>
        <x14:dataValidation type="list" allowBlank="1" showErrorMessage="1" xr:uid="{2244EF39-904A-4C73-B168-28D4E8A9350B}">
          <x14:formula1>
            <xm:f>'Criteria SMEs'!$D$121:$D$124</xm:f>
          </x14:formula1>
          <xm:sqref>F47</xm:sqref>
        </x14:dataValidation>
        <x14:dataValidation type="list" allowBlank="1" showErrorMessage="1" xr:uid="{93935F0E-B8D7-4EEE-8F3B-E16BE4EFFBE1}">
          <x14:formula1>
            <xm:f>'Criteria SMEs'!$D$101:$D$103</xm:f>
          </x14:formula1>
          <xm:sqref>F42</xm:sqref>
        </x14:dataValidation>
        <x14:dataValidation type="list" allowBlank="1" showErrorMessage="1" xr:uid="{9135897A-5DA1-4985-AEF1-9D2322FA31F0}">
          <x14:formula1>
            <xm:f>'Criteria SMEs'!$D$98:$D$100</xm:f>
          </x14:formula1>
          <xm:sqref>F41</xm:sqref>
        </x14:dataValidation>
        <x14:dataValidation type="list" allowBlank="1" showErrorMessage="1" xr:uid="{95107089-43B9-4DA6-9CFD-2EA311C6497F}">
          <x14:formula1>
            <xm:f>'Criteria SMEs'!$D$72:$D$76</xm:f>
          </x14:formula1>
          <xm:sqref>F31</xm:sqref>
        </x14:dataValidation>
        <x14:dataValidation type="list" allowBlank="1" showErrorMessage="1" xr:uid="{8FE94EAB-9D6F-443E-81DD-DD18CDADA34A}">
          <x14:formula1>
            <xm:f>'Criteria SMEs'!$D$43:$D$47</xm:f>
          </x14:formula1>
          <xm:sqref>F25</xm:sqref>
        </x14:dataValidation>
        <x14:dataValidation type="list" allowBlank="1" showErrorMessage="1" xr:uid="{2C1777EB-696B-4F1E-A7E0-7489D706E804}">
          <x14:formula1>
            <xm:f>'Criteria SMEs'!$D$116:$D$120</xm:f>
          </x14:formula1>
          <xm:sqref>F46</xm:sqref>
        </x14:dataValidation>
        <x14:dataValidation type="list" allowBlank="1" showErrorMessage="1" xr:uid="{720F36F2-7A13-4AD2-8300-3BE73EC7358E}">
          <x14:formula1>
            <xm:f>'Criteria SMEs'!$D$9:$D$12</xm:f>
          </x14:formula1>
          <xm:sqref>F13</xm:sqref>
        </x14:dataValidation>
        <x14:dataValidation type="list" allowBlank="1" showErrorMessage="1" xr:uid="{956CC42F-ACC8-4705-A8DB-4F909C427DA7}">
          <x14:formula1>
            <xm:f>'Criteria SMEs'!$D$133:$D$135</xm:f>
          </x14:formula1>
          <xm:sqref>F50</xm:sqref>
        </x14:dataValidation>
        <x14:dataValidation type="list" allowBlank="1" showErrorMessage="1" xr:uid="{C3FFCFBC-AAB7-420C-8305-D8A9417270A6}">
          <x14:formula1>
            <xm:f>'Criteria SMEs'!$D$35:$D$37</xm:f>
          </x14:formula1>
          <xm:sqref>F22</xm:sqref>
        </x14:dataValidation>
        <x14:dataValidation type="list" allowBlank="1" showErrorMessage="1" xr:uid="{00000000-0002-0000-0000-00000B000000}">
          <x14:formula1>
            <xm:f>'Criteria SMEs'!$D$95:$D$97</xm:f>
          </x14:formula1>
          <xm:sqref>F39</xm:sqref>
        </x14:dataValidation>
        <x14:dataValidation type="list" allowBlank="1" showErrorMessage="1" xr:uid="{00000000-0002-0000-0000-000007000000}">
          <x14:formula1>
            <xm:f>'Criteria SMEs'!$D$92:$D$94</xm:f>
          </x14:formula1>
          <xm:sqref>F37 F40</xm:sqref>
        </x14:dataValidation>
        <x14:dataValidation type="list" allowBlank="1" showErrorMessage="1" xr:uid="{00000000-0002-0000-0000-000003000000}">
          <x14:formula1>
            <xm:f>'Criteria SMEs'!$D$27:$D$29</xm:f>
          </x14:formula1>
          <xm:sqref>F19:F20</xm:sqref>
        </x14:dataValidation>
        <x14:dataValidation type="list" allowBlank="1" showErrorMessage="1" xr:uid="{4F008C83-EA7A-4626-93EB-EC25B32E4CE8}">
          <x14:formula1>
            <xm:f>'Criteria SMEs'!$D$13:$D$16</xm:f>
          </x14:formula1>
          <xm:sqref>F15</xm:sqref>
        </x14:dataValidation>
        <x14:dataValidation type="list" allowBlank="1" showErrorMessage="1" xr:uid="{43BFF6BE-9507-4F23-946F-86CD46CC5A57}">
          <x14:formula1>
            <xm:f>'Criteria SMEs'!$D$53:$D$56</xm:f>
          </x14:formula1>
          <xm:sqref>F27</xm:sqref>
        </x14:dataValidation>
        <x14:dataValidation type="list" allowBlank="1" showErrorMessage="1" xr:uid="{BFD34A4E-8D54-4176-B6C0-0D96969F5BBF}">
          <x14:formula1>
            <xm:f>'Criteria SMEs'!$D$112:$D$115</xm:f>
          </x14:formula1>
          <xm:sqref>F45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5FF2A-26AD-4EED-B086-FA15FB6F88CF}">
  <sheetPr>
    <tabColor theme="7" tint="0.79998168889431442"/>
  </sheetPr>
  <dimension ref="B2:L296"/>
  <sheetViews>
    <sheetView showGridLines="0" zoomScaleNormal="100" workbookViewId="0">
      <pane ySplit="9" topLeftCell="A16" activePane="bottomLeft" state="frozen"/>
      <selection activeCell="C46" sqref="C46:D46"/>
      <selection pane="bottomLeft" activeCell="H35" sqref="H35"/>
    </sheetView>
  </sheetViews>
  <sheetFormatPr defaultColWidth="14.453125" defaultRowHeight="15" customHeight="1" x14ac:dyDescent="0.25"/>
  <cols>
    <col min="1" max="2" width="2.81640625" customWidth="1"/>
    <col min="3" max="3" width="3.81640625" customWidth="1"/>
    <col min="4" max="4" width="21.1796875" customWidth="1"/>
    <col min="5" max="5" width="79.81640625" customWidth="1"/>
    <col min="6" max="6" width="49.1796875" customWidth="1"/>
    <col min="7" max="7" width="9" customWidth="1"/>
    <col min="8" max="8" width="69.81640625" style="9" customWidth="1"/>
    <col min="9" max="9" width="60.1796875" hidden="1" customWidth="1"/>
    <col min="10" max="27" width="10.81640625" customWidth="1"/>
  </cols>
  <sheetData>
    <row r="2" spans="2:9" ht="14.5" x14ac:dyDescent="0.25">
      <c r="B2" s="18"/>
      <c r="C2" s="23"/>
      <c r="D2" s="24" t="s">
        <v>8</v>
      </c>
      <c r="E2" s="327"/>
      <c r="F2" s="328"/>
      <c r="G2" s="19"/>
      <c r="H2" s="21"/>
      <c r="I2" s="18"/>
    </row>
    <row r="3" spans="2:9" ht="14.5" x14ac:dyDescent="0.25">
      <c r="B3" s="18"/>
      <c r="C3" s="25"/>
      <c r="D3" s="26" t="s">
        <v>9</v>
      </c>
      <c r="E3" s="329"/>
      <c r="F3" s="330"/>
      <c r="G3" s="19"/>
      <c r="H3" s="21"/>
      <c r="I3" s="27"/>
    </row>
    <row r="4" spans="2:9" ht="14.5" x14ac:dyDescent="0.25">
      <c r="B4" s="18"/>
      <c r="C4" s="25"/>
      <c r="D4" s="26" t="s">
        <v>10</v>
      </c>
      <c r="E4" s="329"/>
      <c r="F4" s="330"/>
      <c r="G4" s="19"/>
      <c r="H4" s="21"/>
      <c r="I4" s="28"/>
    </row>
    <row r="5" spans="2:9" ht="14.5" x14ac:dyDescent="0.25">
      <c r="B5" s="18"/>
      <c r="C5" s="25"/>
      <c r="D5" s="26" t="s">
        <v>11</v>
      </c>
      <c r="E5" s="329"/>
      <c r="F5" s="330"/>
      <c r="G5" s="19"/>
      <c r="H5" s="21"/>
      <c r="I5" s="29"/>
    </row>
    <row r="6" spans="2:9" thickBot="1" x14ac:dyDescent="0.3">
      <c r="B6" s="18"/>
      <c r="C6" s="30"/>
      <c r="D6" s="31" t="s">
        <v>12</v>
      </c>
      <c r="E6" s="331"/>
      <c r="F6" s="332"/>
      <c r="G6" s="19"/>
      <c r="H6" s="21"/>
      <c r="I6" s="18"/>
    </row>
    <row r="7" spans="2:9" ht="14.5" x14ac:dyDescent="0.25">
      <c r="B7" s="18"/>
      <c r="C7" s="19"/>
      <c r="D7" s="32"/>
      <c r="E7" s="21"/>
      <c r="F7" s="22"/>
      <c r="G7" s="19"/>
      <c r="H7" s="21"/>
      <c r="I7" s="18"/>
    </row>
    <row r="8" spans="2:9" ht="14.5" x14ac:dyDescent="0.25">
      <c r="B8" s="18"/>
      <c r="C8" s="19"/>
      <c r="D8" s="20"/>
      <c r="E8" s="21"/>
      <c r="F8" s="22"/>
      <c r="G8" s="19"/>
      <c r="H8" s="21"/>
      <c r="I8" s="28"/>
    </row>
    <row r="9" spans="2:9" ht="14.5" x14ac:dyDescent="0.35">
      <c r="B9" s="33"/>
      <c r="C9" s="33"/>
      <c r="D9" s="351" t="s">
        <v>13</v>
      </c>
      <c r="E9" s="352"/>
      <c r="F9" s="33" t="s">
        <v>14</v>
      </c>
      <c r="G9" s="33" t="s">
        <v>15</v>
      </c>
      <c r="H9" s="33" t="s">
        <v>16</v>
      </c>
      <c r="I9" s="33" t="s">
        <v>17</v>
      </c>
    </row>
    <row r="10" spans="2:9" ht="14.5" x14ac:dyDescent="0.35">
      <c r="B10" s="34"/>
      <c r="C10" s="353" t="s">
        <v>18</v>
      </c>
      <c r="D10" s="354"/>
      <c r="E10" s="355"/>
      <c r="F10" s="191"/>
      <c r="G10" s="192"/>
      <c r="H10" s="193"/>
      <c r="I10" s="38"/>
    </row>
    <row r="11" spans="2:9" ht="14.5" x14ac:dyDescent="0.35">
      <c r="B11" s="18"/>
      <c r="C11" s="39">
        <v>1</v>
      </c>
      <c r="D11" s="336" t="s">
        <v>19</v>
      </c>
      <c r="E11" s="337"/>
      <c r="F11" s="40" t="s">
        <v>20</v>
      </c>
      <c r="G11" s="39">
        <f>VLOOKUP(F11,'Criteria LEs'!D2:E4,2,FALSE)</f>
        <v>0</v>
      </c>
      <c r="H11" s="41"/>
      <c r="I11" s="41"/>
    </row>
    <row r="12" spans="2:9" ht="14.5" x14ac:dyDescent="0.35">
      <c r="B12" s="18"/>
      <c r="C12" s="39">
        <v>2</v>
      </c>
      <c r="D12" s="336" t="s">
        <v>21</v>
      </c>
      <c r="E12" s="337"/>
      <c r="F12" s="40" t="s">
        <v>20</v>
      </c>
      <c r="G12" s="39">
        <f>VLOOKUP(F12,'Criteria LEs'!D5:E8,2,FALSE)</f>
        <v>0</v>
      </c>
      <c r="H12" s="41"/>
      <c r="I12" s="41"/>
    </row>
    <row r="13" spans="2:9" ht="14.5" x14ac:dyDescent="0.35">
      <c r="B13" s="18"/>
      <c r="C13" s="39">
        <v>3</v>
      </c>
      <c r="D13" s="336" t="s">
        <v>22</v>
      </c>
      <c r="E13" s="337"/>
      <c r="F13" s="40" t="s">
        <v>20</v>
      </c>
      <c r="G13" s="39">
        <f>VLOOKUP(F13,'Criteria LEs'!D9:E12,2,FALSE)</f>
        <v>0</v>
      </c>
      <c r="H13" s="289" t="s">
        <v>23</v>
      </c>
      <c r="I13" s="41"/>
    </row>
    <row r="14" spans="2:9" ht="14.5" x14ac:dyDescent="0.25">
      <c r="B14" s="18"/>
      <c r="C14" s="177" t="s">
        <v>24</v>
      </c>
      <c r="D14" s="43"/>
      <c r="E14" s="44"/>
      <c r="F14" s="35"/>
      <c r="G14" s="36"/>
      <c r="H14" s="37"/>
      <c r="I14" s="38"/>
    </row>
    <row r="15" spans="2:9" ht="14.5" x14ac:dyDescent="0.25">
      <c r="B15" s="18"/>
      <c r="C15" s="39">
        <v>4</v>
      </c>
      <c r="D15" s="336" t="s">
        <v>94</v>
      </c>
      <c r="E15" s="338"/>
      <c r="F15" s="40" t="s">
        <v>20</v>
      </c>
      <c r="G15" s="39">
        <f>VLOOKUP(F15,'Criteria LEs'!D13:E15,2,FALSE)</f>
        <v>0</v>
      </c>
      <c r="H15" s="41"/>
      <c r="I15" s="41"/>
    </row>
    <row r="16" spans="2:9" ht="14.5" x14ac:dyDescent="0.35">
      <c r="B16" s="18"/>
      <c r="C16" s="39">
        <v>5</v>
      </c>
      <c r="D16" s="336" t="s">
        <v>25</v>
      </c>
      <c r="E16" s="337"/>
      <c r="F16" s="40" t="s">
        <v>20</v>
      </c>
      <c r="G16" s="39">
        <f>VLOOKUP(F16,'Criteria LEs'!D16:E19,2,FALSE)</f>
        <v>0</v>
      </c>
      <c r="H16" s="42"/>
      <c r="I16" s="41"/>
    </row>
    <row r="17" spans="2:12" ht="14.5" x14ac:dyDescent="0.35">
      <c r="B17" s="18"/>
      <c r="C17" s="39">
        <v>6</v>
      </c>
      <c r="D17" s="336" t="s">
        <v>26</v>
      </c>
      <c r="E17" s="337"/>
      <c r="F17" s="40" t="s">
        <v>20</v>
      </c>
      <c r="G17" s="39">
        <f>VLOOKUP(F17,'Criteria LEs'!D20:E25,2,FALSE)</f>
        <v>0</v>
      </c>
      <c r="H17" s="42" t="s">
        <v>27</v>
      </c>
      <c r="I17" s="41"/>
      <c r="J17" s="29"/>
      <c r="K17" s="18"/>
      <c r="L17" s="18"/>
    </row>
    <row r="18" spans="2:12" ht="14.5" x14ac:dyDescent="0.35">
      <c r="B18" s="18"/>
      <c r="C18" s="39">
        <v>7</v>
      </c>
      <c r="D18" s="336" t="s">
        <v>28</v>
      </c>
      <c r="E18" s="337"/>
      <c r="F18" s="40" t="s">
        <v>20</v>
      </c>
      <c r="G18" s="39">
        <f>VLOOKUP(F18,'Criteria LEs'!D26:E29,2,FALSE)</f>
        <v>0</v>
      </c>
      <c r="H18" s="42"/>
      <c r="I18" s="41"/>
      <c r="J18" s="18"/>
      <c r="K18" s="18"/>
      <c r="L18" s="18"/>
    </row>
    <row r="19" spans="2:12" ht="14.5" x14ac:dyDescent="0.35">
      <c r="B19" s="18"/>
      <c r="C19" s="342" t="s">
        <v>30</v>
      </c>
      <c r="D19" s="345"/>
      <c r="E19" s="346"/>
      <c r="F19" s="35"/>
      <c r="G19" s="36"/>
      <c r="H19" s="37"/>
      <c r="I19" s="38"/>
      <c r="J19" s="18"/>
      <c r="K19" s="18"/>
      <c r="L19" s="18"/>
    </row>
    <row r="20" spans="2:12" ht="14.5" x14ac:dyDescent="0.35">
      <c r="B20" s="34"/>
      <c r="C20" s="39">
        <v>8</v>
      </c>
      <c r="D20" s="336" t="s">
        <v>850</v>
      </c>
      <c r="E20" s="337"/>
      <c r="F20" s="40" t="s">
        <v>20</v>
      </c>
      <c r="G20" s="39">
        <f>VLOOKUP(F20,'Criteria LEs'!D30:E32,2,FALSE)</f>
        <v>0</v>
      </c>
      <c r="H20" s="289" t="s">
        <v>33</v>
      </c>
      <c r="I20" s="41"/>
      <c r="J20" s="34"/>
      <c r="K20" s="34"/>
      <c r="L20" s="34"/>
    </row>
    <row r="21" spans="2:12" ht="14.5" x14ac:dyDescent="0.35">
      <c r="B21" s="34"/>
      <c r="C21" s="342" t="s">
        <v>34</v>
      </c>
      <c r="D21" s="345"/>
      <c r="E21" s="346"/>
      <c r="F21" s="35"/>
      <c r="G21" s="36"/>
      <c r="H21" s="37"/>
      <c r="I21" s="38"/>
      <c r="J21" s="34"/>
      <c r="K21" s="34"/>
      <c r="L21" s="34"/>
    </row>
    <row r="22" spans="2:12" ht="14.5" x14ac:dyDescent="0.35">
      <c r="B22" s="34"/>
      <c r="C22" s="39">
        <v>9</v>
      </c>
      <c r="D22" s="336" t="s">
        <v>35</v>
      </c>
      <c r="E22" s="337"/>
      <c r="F22" s="40" t="s">
        <v>20</v>
      </c>
      <c r="G22" s="39">
        <f>VLOOKUP(F22,'Criteria LEs'!D33:E37,2,FALSE)</f>
        <v>0</v>
      </c>
      <c r="H22" s="42" t="s">
        <v>36</v>
      </c>
      <c r="I22" s="45"/>
      <c r="J22" s="34"/>
      <c r="K22" s="34"/>
      <c r="L22" s="34"/>
    </row>
    <row r="23" spans="2:12" ht="14.5" x14ac:dyDescent="0.25">
      <c r="B23" s="34"/>
      <c r="C23" s="39">
        <v>10</v>
      </c>
      <c r="D23" s="336" t="s">
        <v>95</v>
      </c>
      <c r="E23" s="338"/>
      <c r="F23" s="40" t="s">
        <v>20</v>
      </c>
      <c r="G23" s="46">
        <f>VLOOKUP(F23,'Criteria LEs'!D38:E42,2,FALSE)</f>
        <v>0</v>
      </c>
      <c r="H23" s="42"/>
      <c r="I23" s="47"/>
      <c r="J23" s="34"/>
      <c r="K23" s="34"/>
      <c r="L23" s="34"/>
    </row>
    <row r="24" spans="2:12" ht="14.5" x14ac:dyDescent="0.35">
      <c r="B24" s="34"/>
      <c r="C24" s="39">
        <v>11</v>
      </c>
      <c r="D24" s="336" t="s">
        <v>96</v>
      </c>
      <c r="E24" s="337"/>
      <c r="F24" s="40" t="s">
        <v>20</v>
      </c>
      <c r="G24" s="46">
        <f>VLOOKUP(F24,'Criteria LEs'!D43:E45,2,FALSE)</f>
        <v>0</v>
      </c>
      <c r="H24" s="42" t="s">
        <v>38</v>
      </c>
      <c r="I24" s="48"/>
      <c r="J24" s="34"/>
      <c r="K24" s="34"/>
      <c r="L24" s="34"/>
    </row>
    <row r="25" spans="2:12" ht="14.5" x14ac:dyDescent="0.35">
      <c r="B25" s="18"/>
      <c r="C25" s="342" t="s">
        <v>39</v>
      </c>
      <c r="D25" s="345"/>
      <c r="E25" s="346"/>
      <c r="F25" s="35"/>
      <c r="G25" s="36"/>
      <c r="H25" s="49"/>
      <c r="I25" s="50"/>
      <c r="J25" s="18"/>
      <c r="K25" s="18"/>
      <c r="L25" s="18"/>
    </row>
    <row r="26" spans="2:12" ht="14.5" x14ac:dyDescent="0.35">
      <c r="B26" s="18"/>
      <c r="C26" s="39">
        <v>12</v>
      </c>
      <c r="D26" s="336" t="s">
        <v>40</v>
      </c>
      <c r="E26" s="337"/>
      <c r="F26" s="40" t="s">
        <v>20</v>
      </c>
      <c r="G26" s="46">
        <f>VLOOKUP(F26,'Criteria LEs'!D46:E50,2,FALSE)</f>
        <v>0</v>
      </c>
      <c r="H26" s="51" t="s">
        <v>41</v>
      </c>
      <c r="I26" s="52"/>
      <c r="J26" s="18"/>
      <c r="K26" s="18"/>
      <c r="L26" s="18"/>
    </row>
    <row r="27" spans="2:12" ht="14.5" x14ac:dyDescent="0.35">
      <c r="B27" s="18"/>
      <c r="C27" s="39">
        <v>13</v>
      </c>
      <c r="D27" s="336" t="s">
        <v>42</v>
      </c>
      <c r="E27" s="337"/>
      <c r="F27" s="40" t="s">
        <v>20</v>
      </c>
      <c r="G27" s="46">
        <f>VLOOKUP(F27,'Criteria LEs'!D51:E55,2,FALSE)</f>
        <v>0</v>
      </c>
      <c r="H27" s="42"/>
      <c r="I27" s="52"/>
      <c r="J27" s="18"/>
      <c r="K27" s="18"/>
      <c r="L27" s="18"/>
    </row>
    <row r="28" spans="2:12" ht="14.5" x14ac:dyDescent="0.35">
      <c r="B28" s="18"/>
      <c r="C28" s="39">
        <v>14</v>
      </c>
      <c r="D28" s="336" t="s">
        <v>43</v>
      </c>
      <c r="E28" s="337"/>
      <c r="F28" s="40" t="s">
        <v>20</v>
      </c>
      <c r="G28" s="46">
        <f>VLOOKUP(F28,'Criteria LEs'!D55:E69,2,FALSE)</f>
        <v>0</v>
      </c>
      <c r="H28" s="53" t="s">
        <v>44</v>
      </c>
      <c r="I28" s="52"/>
      <c r="J28" s="18"/>
      <c r="K28" s="329"/>
      <c r="L28" s="347"/>
    </row>
    <row r="29" spans="2:12" ht="14.5" x14ac:dyDescent="0.35">
      <c r="B29" s="18"/>
      <c r="C29" s="39">
        <v>15</v>
      </c>
      <c r="D29" s="336" t="s">
        <v>45</v>
      </c>
      <c r="E29" s="338"/>
      <c r="F29" s="40" t="s">
        <v>20</v>
      </c>
      <c r="G29" s="46">
        <f>VLOOKUP(F29,'Criteria LEs'!D61:E64,2,FALSE)</f>
        <v>0</v>
      </c>
      <c r="H29" s="53"/>
      <c r="I29" s="52"/>
      <c r="J29" s="18"/>
      <c r="K29" s="21"/>
      <c r="L29" s="139"/>
    </row>
    <row r="30" spans="2:12" ht="14.5" x14ac:dyDescent="0.35">
      <c r="B30" s="18"/>
      <c r="C30" s="39">
        <v>16</v>
      </c>
      <c r="D30" s="336" t="s">
        <v>46</v>
      </c>
      <c r="E30" s="337"/>
      <c r="F30" s="40" t="s">
        <v>20</v>
      </c>
      <c r="G30" s="46">
        <f>VLOOKUP(F30,'Criteria LEs'!D65:E68,2,FALSE)</f>
        <v>0</v>
      </c>
      <c r="H30" s="54"/>
      <c r="I30" s="52"/>
      <c r="J30" s="18"/>
      <c r="K30" s="18"/>
      <c r="L30" s="18"/>
    </row>
    <row r="31" spans="2:12" ht="14.5" x14ac:dyDescent="0.35">
      <c r="B31" s="361" t="s">
        <v>47</v>
      </c>
      <c r="C31" s="282">
        <v>17</v>
      </c>
      <c r="D31" s="336" t="s">
        <v>48</v>
      </c>
      <c r="E31" s="337"/>
      <c r="F31" s="40" t="s">
        <v>20</v>
      </c>
      <c r="G31" s="46">
        <f>VLOOKUP(F31,'Criteria LEs'!D69:E74,2,FALSE)</f>
        <v>0</v>
      </c>
      <c r="H31" s="54"/>
      <c r="I31" s="52"/>
      <c r="J31" s="18"/>
      <c r="K31" s="18"/>
      <c r="L31" s="18"/>
    </row>
    <row r="32" spans="2:12" ht="14.5" x14ac:dyDescent="0.35">
      <c r="B32" s="362"/>
      <c r="C32" s="282">
        <v>18</v>
      </c>
      <c r="D32" s="336" t="s">
        <v>49</v>
      </c>
      <c r="E32" s="337"/>
      <c r="F32" s="40" t="s">
        <v>20</v>
      </c>
      <c r="G32" s="46">
        <f>VLOOKUP(F32,'Criteria LEs'!D75:E79,2,FALSE)</f>
        <v>0</v>
      </c>
      <c r="H32" s="42" t="s">
        <v>50</v>
      </c>
      <c r="I32" s="52"/>
      <c r="J32" s="18"/>
      <c r="K32" s="18"/>
      <c r="L32" s="18"/>
    </row>
    <row r="33" spans="2:9" ht="14.5" x14ac:dyDescent="0.35">
      <c r="B33" s="362"/>
      <c r="C33" s="282">
        <v>19</v>
      </c>
      <c r="D33" s="336" t="s">
        <v>51</v>
      </c>
      <c r="E33" s="337"/>
      <c r="F33" s="40" t="s">
        <v>20</v>
      </c>
      <c r="G33" s="39">
        <f>VLOOKUP(F33,'Criteria LEs'!D80:E84,2,FALSE)</f>
        <v>0</v>
      </c>
      <c r="H33" s="55"/>
      <c r="I33" s="41"/>
    </row>
    <row r="34" spans="2:9" ht="14.5" x14ac:dyDescent="0.35">
      <c r="B34" s="362"/>
      <c r="C34" s="343" t="s">
        <v>52</v>
      </c>
      <c r="D34" s="345"/>
      <c r="E34" s="346"/>
      <c r="F34" s="35"/>
      <c r="G34" s="36"/>
      <c r="H34" s="37"/>
      <c r="I34" s="38"/>
    </row>
    <row r="35" spans="2:9" ht="14.5" x14ac:dyDescent="0.35">
      <c r="B35" s="362"/>
      <c r="C35" s="85">
        <v>20</v>
      </c>
      <c r="D35" s="336" t="s">
        <v>53</v>
      </c>
      <c r="E35" s="337"/>
      <c r="F35" s="40" t="s">
        <v>20</v>
      </c>
      <c r="G35" s="39">
        <f>VLOOKUP(F35,'Criteria LEs'!D85:E89,2,FALSE)</f>
        <v>0</v>
      </c>
      <c r="H35" s="289" t="s">
        <v>851</v>
      </c>
      <c r="I35" s="41"/>
    </row>
    <row r="36" spans="2:9" ht="14.5" customHeight="1" x14ac:dyDescent="0.35">
      <c r="B36" s="362"/>
      <c r="C36" s="85">
        <v>21</v>
      </c>
      <c r="D36" s="336" t="s">
        <v>842</v>
      </c>
      <c r="E36" s="337"/>
      <c r="F36" s="40" t="s">
        <v>20</v>
      </c>
      <c r="G36" s="39">
        <f>VLOOKUP(F36,'Criteria LEs'!D90:E92,2,FALSE)</f>
        <v>0</v>
      </c>
      <c r="H36" s="42"/>
      <c r="I36" s="41"/>
    </row>
    <row r="37" spans="2:9" ht="14.5" x14ac:dyDescent="0.35">
      <c r="B37" s="362"/>
      <c r="C37" s="85">
        <v>22</v>
      </c>
      <c r="D37" s="336" t="s">
        <v>54</v>
      </c>
      <c r="E37" s="337"/>
      <c r="F37" s="40" t="s">
        <v>20</v>
      </c>
      <c r="G37" s="39">
        <f>VLOOKUP(F37,'Criteria LEs'!D93:E96,2,FALSE)</f>
        <v>0</v>
      </c>
      <c r="H37" s="42" t="s">
        <v>55</v>
      </c>
      <c r="I37" s="41"/>
    </row>
    <row r="38" spans="2:9" ht="14.5" x14ac:dyDescent="0.25">
      <c r="B38" s="362"/>
      <c r="C38" s="85">
        <v>23</v>
      </c>
      <c r="D38" s="336" t="s">
        <v>97</v>
      </c>
      <c r="E38" s="338"/>
      <c r="F38" s="40" t="s">
        <v>20</v>
      </c>
      <c r="G38" s="39">
        <f>VLOOKUP(F38,'Criteria LEs'!D97:E100,2,FALSE)</f>
        <v>0</v>
      </c>
      <c r="H38" s="42"/>
      <c r="I38" s="41"/>
    </row>
    <row r="39" spans="2:9" ht="14.5" x14ac:dyDescent="0.35">
      <c r="B39" s="362"/>
      <c r="C39" s="85">
        <v>24</v>
      </c>
      <c r="D39" s="336" t="s">
        <v>839</v>
      </c>
      <c r="E39" s="337"/>
      <c r="F39" s="40" t="s">
        <v>20</v>
      </c>
      <c r="G39" s="39">
        <f>VLOOKUP(F39,'Criteria LEs'!D101:E103,2,FALSE)</f>
        <v>0</v>
      </c>
      <c r="H39" s="42"/>
      <c r="I39" s="41"/>
    </row>
    <row r="40" spans="2:9" ht="14.5" x14ac:dyDescent="0.35">
      <c r="B40" s="363"/>
      <c r="C40" s="85">
        <v>25</v>
      </c>
      <c r="D40" s="336" t="s">
        <v>98</v>
      </c>
      <c r="E40" s="337"/>
      <c r="F40" s="40" t="s">
        <v>20</v>
      </c>
      <c r="G40" s="39">
        <f>VLOOKUP(F40,'Criteria LEs'!D104:E106,2,FALSE)</f>
        <v>0</v>
      </c>
      <c r="H40" s="41" t="s">
        <v>57</v>
      </c>
      <c r="I40" s="41"/>
    </row>
    <row r="41" spans="2:9" ht="14.5" x14ac:dyDescent="0.25">
      <c r="B41" s="18"/>
      <c r="C41" s="178" t="s">
        <v>58</v>
      </c>
      <c r="D41" s="56"/>
      <c r="E41" s="57"/>
      <c r="F41" s="35"/>
      <c r="G41" s="36"/>
      <c r="H41" s="37"/>
      <c r="I41" s="38"/>
    </row>
    <row r="42" spans="2:9" ht="14.5" x14ac:dyDescent="0.35">
      <c r="B42" s="18"/>
      <c r="C42" s="39">
        <v>26</v>
      </c>
      <c r="D42" s="336" t="s">
        <v>99</v>
      </c>
      <c r="E42" s="337"/>
      <c r="F42" s="40" t="s">
        <v>20</v>
      </c>
      <c r="G42" s="39">
        <f>VLOOKUP(F42,'Criteria LEs'!D107:E109,2,FALSE)</f>
        <v>0</v>
      </c>
      <c r="H42" s="228" t="s">
        <v>840</v>
      </c>
      <c r="I42" s="41"/>
    </row>
    <row r="43" spans="2:9" ht="14.5" x14ac:dyDescent="0.25">
      <c r="B43" s="18"/>
      <c r="C43" s="190" t="s">
        <v>60</v>
      </c>
      <c r="D43" s="187"/>
      <c r="E43" s="187"/>
      <c r="F43" s="188"/>
      <c r="G43" s="189"/>
      <c r="H43" s="187"/>
      <c r="I43" s="58"/>
    </row>
    <row r="44" spans="2:9" ht="14.5" x14ac:dyDescent="0.35">
      <c r="B44" s="18"/>
      <c r="C44" s="39">
        <v>27</v>
      </c>
      <c r="D44" s="336" t="s">
        <v>61</v>
      </c>
      <c r="E44" s="337"/>
      <c r="F44" s="40" t="s">
        <v>20</v>
      </c>
      <c r="G44" s="39">
        <f>VLOOKUP(F44,'Criteria LEs'!D110:E112,2,FALSE)</f>
        <v>0</v>
      </c>
      <c r="H44" s="289"/>
      <c r="I44" s="41"/>
    </row>
    <row r="45" spans="2:9" ht="14.5" x14ac:dyDescent="0.35">
      <c r="B45" s="18"/>
      <c r="C45" s="39">
        <v>28</v>
      </c>
      <c r="D45" s="336" t="s">
        <v>63</v>
      </c>
      <c r="E45" s="337"/>
      <c r="F45" s="40" t="s">
        <v>20</v>
      </c>
      <c r="G45" s="39">
        <f>VLOOKUP(F45,'Criteria LEs'!D113:E115,2,FALSE)</f>
        <v>0</v>
      </c>
      <c r="H45" s="42"/>
      <c r="I45" s="41"/>
    </row>
    <row r="46" spans="2:9" ht="14.5" x14ac:dyDescent="0.35">
      <c r="B46" s="18"/>
      <c r="C46" s="39">
        <v>29</v>
      </c>
      <c r="D46" s="336" t="s">
        <v>64</v>
      </c>
      <c r="E46" s="337"/>
      <c r="F46" s="40" t="s">
        <v>20</v>
      </c>
      <c r="G46" s="39">
        <f>VLOOKUP(F46,'Criteria LEs'!D116:E119,2,FALSE)</f>
        <v>0</v>
      </c>
      <c r="H46" s="289" t="s">
        <v>65</v>
      </c>
      <c r="I46" s="41"/>
    </row>
    <row r="47" spans="2:9" ht="14.5" x14ac:dyDescent="0.25">
      <c r="B47" s="18"/>
      <c r="C47" s="39">
        <v>30</v>
      </c>
      <c r="D47" s="336" t="s">
        <v>100</v>
      </c>
      <c r="E47" s="338"/>
      <c r="F47" s="40" t="s">
        <v>20</v>
      </c>
      <c r="G47" s="39">
        <f>VLOOKUP(F47,'Criteria LEs'!D120:E122,2,FALSE)</f>
        <v>0</v>
      </c>
      <c r="H47" s="42"/>
      <c r="I47" s="41"/>
    </row>
    <row r="48" spans="2:9" ht="29" x14ac:dyDescent="0.35">
      <c r="B48" s="18"/>
      <c r="C48" s="39">
        <v>31</v>
      </c>
      <c r="D48" s="336" t="s">
        <v>101</v>
      </c>
      <c r="E48" s="337"/>
      <c r="F48" s="40" t="s">
        <v>20</v>
      </c>
      <c r="G48" s="39">
        <f>VLOOKUP(F48,'Criteria LEs'!D123:E126,2,FALSE)</f>
        <v>0</v>
      </c>
      <c r="H48" s="284" t="s">
        <v>102</v>
      </c>
      <c r="I48" s="41"/>
    </row>
    <row r="49" spans="2:9" ht="14.5" x14ac:dyDescent="0.35">
      <c r="B49" s="18"/>
      <c r="C49" s="39">
        <v>32</v>
      </c>
      <c r="D49" s="336" t="s">
        <v>68</v>
      </c>
      <c r="E49" s="337"/>
      <c r="F49" s="40" t="s">
        <v>20</v>
      </c>
      <c r="G49" s="39">
        <f>VLOOKUP(F49,'Criteria LEs'!D127:E130,2,FALSE)</f>
        <v>0</v>
      </c>
      <c r="H49" s="42" t="s">
        <v>69</v>
      </c>
      <c r="I49" s="41"/>
    </row>
    <row r="50" spans="2:9" ht="14.5" x14ac:dyDescent="0.35">
      <c r="B50" s="18"/>
      <c r="C50" s="39">
        <v>33</v>
      </c>
      <c r="D50" s="336" t="s">
        <v>70</v>
      </c>
      <c r="E50" s="337"/>
      <c r="F50" s="40" t="s">
        <v>20</v>
      </c>
      <c r="G50" s="39">
        <f>VLOOKUP(F50,'Criteria LEs'!D131:E135,2,FALSE)</f>
        <v>0</v>
      </c>
      <c r="H50" s="41"/>
      <c r="I50" s="41"/>
    </row>
    <row r="51" spans="2:9" ht="14.5" x14ac:dyDescent="0.35">
      <c r="B51" s="18"/>
      <c r="C51" s="39">
        <v>34</v>
      </c>
      <c r="D51" s="336" t="s">
        <v>71</v>
      </c>
      <c r="E51" s="337"/>
      <c r="F51" s="40" t="s">
        <v>20</v>
      </c>
      <c r="G51" s="39">
        <f>VLOOKUP(F51,'Criteria LEs'!D136:E139,2,FALSE)</f>
        <v>0</v>
      </c>
      <c r="H51" s="51" t="s">
        <v>72</v>
      </c>
      <c r="I51" s="41"/>
    </row>
    <row r="52" spans="2:9" ht="14.5" x14ac:dyDescent="0.35">
      <c r="B52" s="18"/>
      <c r="C52" s="39">
        <v>35</v>
      </c>
      <c r="D52" s="336" t="s">
        <v>73</v>
      </c>
      <c r="E52" s="337"/>
      <c r="F52" s="40" t="s">
        <v>20</v>
      </c>
      <c r="G52" s="46">
        <f>VLOOKUP(F52,'Criteria LEs'!D140:E143,2,FALSE)</f>
        <v>0</v>
      </c>
      <c r="H52" s="289" t="s">
        <v>74</v>
      </c>
      <c r="I52" s="41"/>
    </row>
    <row r="53" spans="2:9" ht="14.5" x14ac:dyDescent="0.35">
      <c r="B53" s="18"/>
      <c r="C53" s="39">
        <v>36</v>
      </c>
      <c r="D53" s="336" t="s">
        <v>75</v>
      </c>
      <c r="E53" s="337"/>
      <c r="F53" s="40" t="s">
        <v>20</v>
      </c>
      <c r="G53" s="39">
        <f>VLOOKUP(F53,'Criteria LEs'!D144:E147,2,FALSE)</f>
        <v>0</v>
      </c>
      <c r="H53" s="42" t="s">
        <v>76</v>
      </c>
      <c r="I53" s="41"/>
    </row>
    <row r="54" spans="2:9" ht="14.5" x14ac:dyDescent="0.25">
      <c r="B54" s="18"/>
      <c r="C54" s="39">
        <v>37</v>
      </c>
      <c r="D54" s="336" t="s">
        <v>103</v>
      </c>
      <c r="E54" s="338"/>
      <c r="F54" s="40" t="s">
        <v>20</v>
      </c>
      <c r="G54" s="39">
        <f>VLOOKUP(F54,'Criteria LEs'!D148:E151,2,FALSE)</f>
        <v>0</v>
      </c>
      <c r="H54" s="42"/>
      <c r="I54" s="41"/>
    </row>
    <row r="55" spans="2:9" ht="14.5" x14ac:dyDescent="0.35">
      <c r="B55" s="18"/>
      <c r="C55" s="39">
        <v>38</v>
      </c>
      <c r="D55" s="339" t="s">
        <v>77</v>
      </c>
      <c r="E55" s="337"/>
      <c r="F55" s="63" t="s">
        <v>20</v>
      </c>
      <c r="G55" s="62">
        <f>VLOOKUP(F55,'Criteria LEs'!D152:E154,2,FALSE)</f>
        <v>0</v>
      </c>
      <c r="H55" s="289" t="s">
        <v>78</v>
      </c>
      <c r="I55" s="41"/>
    </row>
    <row r="56" spans="2:9" ht="15.75" customHeight="1" x14ac:dyDescent="0.25">
      <c r="B56" s="34"/>
      <c r="C56" s="333" t="s">
        <v>79</v>
      </c>
      <c r="D56" s="334"/>
      <c r="E56" s="335"/>
      <c r="F56" s="59"/>
      <c r="G56" s="60"/>
      <c r="H56" s="60"/>
      <c r="I56" s="58"/>
    </row>
    <row r="57" spans="2:9" ht="14.5" x14ac:dyDescent="0.35">
      <c r="B57" s="18"/>
      <c r="C57" s="39">
        <v>39</v>
      </c>
      <c r="D57" s="336" t="s">
        <v>80</v>
      </c>
      <c r="E57" s="337"/>
      <c r="F57" s="40" t="s">
        <v>20</v>
      </c>
      <c r="G57" s="39">
        <f>VLOOKUP(F57,'Criteria LEs'!D159:E162,2,FALSE)</f>
        <v>0</v>
      </c>
      <c r="H57" s="42" t="s">
        <v>81</v>
      </c>
      <c r="I57" s="41"/>
    </row>
    <row r="58" spans="2:9" ht="14.5" x14ac:dyDescent="0.25">
      <c r="B58" s="18"/>
      <c r="C58" s="39">
        <v>40</v>
      </c>
      <c r="D58" s="64" t="s">
        <v>104</v>
      </c>
      <c r="E58" s="65"/>
      <c r="F58" s="40" t="s">
        <v>20</v>
      </c>
      <c r="G58" s="39">
        <f>VLOOKUP(F58,'Criteria LEs'!D163:E165,2,FALSE)</f>
        <v>0</v>
      </c>
      <c r="H58" s="51"/>
      <c r="I58" s="41"/>
    </row>
    <row r="59" spans="2:9" ht="14.5" x14ac:dyDescent="0.35">
      <c r="B59" s="18"/>
      <c r="C59" s="39">
        <v>41</v>
      </c>
      <c r="D59" s="336" t="s">
        <v>82</v>
      </c>
      <c r="E59" s="337"/>
      <c r="F59" s="40" t="s">
        <v>20</v>
      </c>
      <c r="G59" s="46">
        <f>VLOOKUP(F59,'Criteria LEs'!D166:E169,2,FALSE)</f>
        <v>0</v>
      </c>
      <c r="H59" s="47"/>
      <c r="I59" s="41"/>
    </row>
    <row r="60" spans="2:9" ht="14.5" x14ac:dyDescent="0.35">
      <c r="B60" s="18"/>
      <c r="C60" s="39">
        <v>42</v>
      </c>
      <c r="D60" s="336" t="s">
        <v>83</v>
      </c>
      <c r="E60" s="337"/>
      <c r="F60" s="40" t="s">
        <v>20</v>
      </c>
      <c r="G60" s="39">
        <f>VLOOKUP(F60,'Criteria LEs'!D170:E172,2,FALSE)</f>
        <v>0</v>
      </c>
      <c r="H60" s="55"/>
      <c r="I60" s="41"/>
    </row>
    <row r="61" spans="2:9" ht="14.5" x14ac:dyDescent="0.35">
      <c r="B61" s="18"/>
      <c r="C61" s="39">
        <v>43</v>
      </c>
      <c r="D61" s="336" t="s">
        <v>84</v>
      </c>
      <c r="E61" s="337"/>
      <c r="F61" s="40" t="s">
        <v>20</v>
      </c>
      <c r="G61" s="39">
        <f>VLOOKUP(F61,'Criteria LEs'!D173:E175,2,FALSE)</f>
        <v>0</v>
      </c>
      <c r="H61" s="41"/>
      <c r="I61" s="41"/>
    </row>
    <row r="62" spans="2:9" ht="15.75" customHeight="1" x14ac:dyDescent="0.35">
      <c r="B62" s="18"/>
      <c r="C62" s="19"/>
      <c r="D62" s="20"/>
      <c r="E62" s="21"/>
      <c r="F62" s="22"/>
      <c r="G62" s="19"/>
      <c r="H62" s="21"/>
      <c r="I62" s="66"/>
    </row>
    <row r="63" spans="2:9" ht="15.75" customHeight="1" x14ac:dyDescent="0.25">
      <c r="B63" s="18"/>
      <c r="C63" s="19"/>
      <c r="D63" s="20"/>
      <c r="E63" s="21"/>
      <c r="F63" s="67" t="s">
        <v>85</v>
      </c>
      <c r="G63" s="19">
        <v>41</v>
      </c>
      <c r="H63" s="21"/>
      <c r="I63" s="18"/>
    </row>
    <row r="64" spans="2:9" ht="15.75" customHeight="1" x14ac:dyDescent="0.25">
      <c r="B64" s="18"/>
      <c r="C64" s="19"/>
      <c r="D64" s="20"/>
      <c r="E64" s="21"/>
      <c r="F64" s="67" t="s">
        <v>86</v>
      </c>
      <c r="G64" s="19">
        <f>(COUNTIF(G12, "N/A")/2)+(COUNTIF(G13, "N/A"))+(COUNTIF(G17, "N/A")*2)+(COUNTIF(G18, "N/A"))+(COUNTIF(G22, "N/A"))+(COUNTIF(G23, "N/A"))+(COUNTIF(G26, "N/A"))+(COUNTIF(G27, "N/A")*2)+(COUNTIF(G28, "N/A"))+(COUNTIF(G29, "N/A"))+(COUNTIF(G30, "N/A"))+(COUNTIF(G31, "N/A")*2)+(COUNTIF(G32, "N/A"))+(COUNTIF(G33, "N/A"))+(COUNTIF(G35, "N/A")*2)+(COUNTIF(G38, "N/A"))+(COUNTIF(G49, "N/A"))+(COUNTIF(G50, "N/A"))+(COUNTIF(G51, "N/A"))+(COUNTIF(G53, "N/A"))+(COUNTIF(G54, "N/A"))</f>
        <v>0</v>
      </c>
      <c r="H64" s="21"/>
      <c r="I64" s="18"/>
    </row>
    <row r="65" spans="4:7" ht="15.75" customHeight="1" x14ac:dyDescent="0.35">
      <c r="D65" s="359"/>
      <c r="E65" s="360"/>
      <c r="F65" s="67" t="s">
        <v>87</v>
      </c>
      <c r="G65" s="19">
        <f>G63-G64</f>
        <v>41</v>
      </c>
    </row>
    <row r="66" spans="4:7" ht="15.75" customHeight="1" x14ac:dyDescent="0.25">
      <c r="D66" s="20"/>
      <c r="E66" s="20"/>
      <c r="F66" s="67" t="s">
        <v>88</v>
      </c>
      <c r="G66" s="19">
        <f>SUM(G11:G61)</f>
        <v>0</v>
      </c>
    </row>
    <row r="67" spans="4:7" ht="15.75" customHeight="1" x14ac:dyDescent="0.25">
      <c r="D67" s="20"/>
      <c r="E67" s="21"/>
      <c r="F67" s="68" t="s">
        <v>89</v>
      </c>
      <c r="G67" s="69">
        <f>G66/G65</f>
        <v>0</v>
      </c>
    </row>
    <row r="68" spans="4:7" ht="15.75" customHeight="1" x14ac:dyDescent="0.25">
      <c r="D68" s="21"/>
      <c r="E68" s="21"/>
      <c r="F68" s="21"/>
      <c r="G68" s="21"/>
    </row>
    <row r="69" spans="4:7" ht="15.75" customHeight="1" x14ac:dyDescent="0.35">
      <c r="D69" s="21"/>
      <c r="E69" s="340" t="s">
        <v>90</v>
      </c>
      <c r="F69" s="341"/>
      <c r="G69" s="21"/>
    </row>
    <row r="70" spans="4:7" ht="15.75" customHeight="1" x14ac:dyDescent="0.25">
      <c r="D70" s="18"/>
      <c r="E70" s="70" t="s">
        <v>91</v>
      </c>
      <c r="F70" s="71"/>
      <c r="G70" s="18"/>
    </row>
    <row r="71" spans="4:7" ht="15.75" customHeight="1" x14ac:dyDescent="0.25">
      <c r="D71" s="18"/>
      <c r="E71" s="72" t="s">
        <v>92</v>
      </c>
      <c r="F71" s="73"/>
      <c r="G71" s="18"/>
    </row>
    <row r="284" spans="3:3" ht="15.75" customHeight="1" x14ac:dyDescent="0.25">
      <c r="C284" s="2">
        <v>2</v>
      </c>
    </row>
    <row r="285" spans="3:3" ht="15.75" customHeight="1" x14ac:dyDescent="0.25">
      <c r="C285" s="2">
        <v>1</v>
      </c>
    </row>
    <row r="286" spans="3:3" ht="15.75" customHeight="1" x14ac:dyDescent="0.25">
      <c r="C286" s="2">
        <v>0</v>
      </c>
    </row>
    <row r="287" spans="3:3" ht="15.75" customHeight="1" x14ac:dyDescent="0.25">
      <c r="C287" s="2" t="s">
        <v>93</v>
      </c>
    </row>
    <row r="289" spans="3:3" ht="15.75" customHeight="1" x14ac:dyDescent="0.25">
      <c r="C289" s="2">
        <v>1</v>
      </c>
    </row>
    <row r="290" spans="3:3" ht="15.75" customHeight="1" x14ac:dyDescent="0.25">
      <c r="C290" s="2">
        <v>0.5</v>
      </c>
    </row>
    <row r="291" spans="3:3" ht="15.75" customHeight="1" x14ac:dyDescent="0.25">
      <c r="C291" s="2">
        <v>0</v>
      </c>
    </row>
    <row r="292" spans="3:3" ht="15.75" customHeight="1" x14ac:dyDescent="0.25">
      <c r="C292" s="2" t="s">
        <v>93</v>
      </c>
    </row>
    <row r="293" spans="3:3" ht="15.75" customHeight="1" x14ac:dyDescent="0.25">
      <c r="C293" s="2"/>
    </row>
    <row r="294" spans="3:3" ht="15.75" customHeight="1" x14ac:dyDescent="0.25">
      <c r="C294" s="2">
        <v>1</v>
      </c>
    </row>
    <row r="295" spans="3:3" ht="15.75" customHeight="1" x14ac:dyDescent="0.25">
      <c r="C295" s="2">
        <v>0</v>
      </c>
    </row>
    <row r="296" spans="3:3" ht="15.75" customHeight="1" x14ac:dyDescent="0.25">
      <c r="C296" s="2" t="s">
        <v>93</v>
      </c>
    </row>
  </sheetData>
  <mergeCells count="58">
    <mergeCell ref="B31:B40"/>
    <mergeCell ref="C21:E21"/>
    <mergeCell ref="D9:E9"/>
    <mergeCell ref="C10:E10"/>
    <mergeCell ref="D11:E11"/>
    <mergeCell ref="D12:E12"/>
    <mergeCell ref="D13:E13"/>
    <mergeCell ref="D17:E17"/>
    <mergeCell ref="D18:E18"/>
    <mergeCell ref="C19:E19"/>
    <mergeCell ref="D20:E20"/>
    <mergeCell ref="D15:E15"/>
    <mergeCell ref="D16:E16"/>
    <mergeCell ref="D40:E40"/>
    <mergeCell ref="D38:E38"/>
    <mergeCell ref="D22:E22"/>
    <mergeCell ref="D23:E23"/>
    <mergeCell ref="C34:E34"/>
    <mergeCell ref="D35:E35"/>
    <mergeCell ref="D36:E36"/>
    <mergeCell ref="D37:E37"/>
    <mergeCell ref="D24:E24"/>
    <mergeCell ref="C25:E25"/>
    <mergeCell ref="D26:E26"/>
    <mergeCell ref="D27:E27"/>
    <mergeCell ref="D28:E28"/>
    <mergeCell ref="D29:E29"/>
    <mergeCell ref="D39:E39"/>
    <mergeCell ref="K28:L28"/>
    <mergeCell ref="D30:E30"/>
    <mergeCell ref="D31:E31"/>
    <mergeCell ref="D32:E32"/>
    <mergeCell ref="D33:E33"/>
    <mergeCell ref="C56:E56"/>
    <mergeCell ref="D42:E42"/>
    <mergeCell ref="D44:E44"/>
    <mergeCell ref="D45:E45"/>
    <mergeCell ref="D46:E46"/>
    <mergeCell ref="D48:E48"/>
    <mergeCell ref="D49:E49"/>
    <mergeCell ref="D50:E50"/>
    <mergeCell ref="D51:E51"/>
    <mergeCell ref="D52:E52"/>
    <mergeCell ref="D53:E53"/>
    <mergeCell ref="D55:E55"/>
    <mergeCell ref="D54:E54"/>
    <mergeCell ref="D47:E47"/>
    <mergeCell ref="E69:F69"/>
    <mergeCell ref="D57:E57"/>
    <mergeCell ref="D59:E59"/>
    <mergeCell ref="D60:E60"/>
    <mergeCell ref="D61:E61"/>
    <mergeCell ref="D65:E65"/>
    <mergeCell ref="E2:F2"/>
    <mergeCell ref="E3:F3"/>
    <mergeCell ref="E4:F4"/>
    <mergeCell ref="E5:F5"/>
    <mergeCell ref="E6:F6"/>
  </mergeCells>
  <conditionalFormatting sqref="G17">
    <cfRule type="cellIs" dxfId="18" priority="7" operator="equal">
      <formula>2</formula>
    </cfRule>
  </conditionalFormatting>
  <conditionalFormatting sqref="G27">
    <cfRule type="cellIs" dxfId="17" priority="11" operator="equal">
      <formula>2</formula>
    </cfRule>
  </conditionalFormatting>
  <conditionalFormatting sqref="G31">
    <cfRule type="cellIs" dxfId="16" priority="10" operator="equal">
      <formula>2</formula>
    </cfRule>
  </conditionalFormatting>
  <conditionalFormatting sqref="G35">
    <cfRule type="cellIs" dxfId="15" priority="9" operator="equal">
      <formula>2</formula>
    </cfRule>
  </conditionalFormatting>
  <conditionalFormatting sqref="G37">
    <cfRule type="cellIs" dxfId="14" priority="8" operator="equal">
      <formula>2</formula>
    </cfRule>
  </conditionalFormatting>
  <conditionalFormatting sqref="G67">
    <cfRule type="expression" dxfId="13" priority="20">
      <formula>AND(G67&gt;0.95,COUNTIF(G11:G61,2)&gt;=3)</formula>
    </cfRule>
    <cfRule type="cellIs" dxfId="12" priority="21" operator="greaterThanOrEqual">
      <formula>0.9</formula>
    </cfRule>
    <cfRule type="cellIs" dxfId="11" priority="22" operator="greaterThanOrEqual">
      <formula>0.75</formula>
    </cfRule>
    <cfRule type="cellIs" dxfId="10" priority="23" operator="greaterThanOrEqual">
      <formula>0.5</formula>
    </cfRule>
  </conditionalFormatting>
  <hyperlinks>
    <hyperlink ref="H13" r:id="rId1" xr:uid="{C6B11D24-5D85-44A4-8FA3-38A8016BCB61}"/>
    <hyperlink ref="H24" r:id="rId2" xr:uid="{7A733F55-6CD8-46D0-BC1D-D7733173D7A2}"/>
    <hyperlink ref="H51" r:id="rId3" xr:uid="{63708595-024A-4089-956D-8D53CFBC94D5}"/>
    <hyperlink ref="H53" r:id="rId4" display="Quick Guides to Document &amp; Presentation Accessibility" xr:uid="{6D8A7CA7-7A76-41A0-9C80-9F2312F4CF3B}"/>
    <hyperlink ref="H55" r:id="rId5" xr:uid="{E48335B5-A4A7-44E0-9936-BDE50BE1782B}"/>
    <hyperlink ref="H57" r:id="rId6" xr:uid="{70501E74-6F28-479D-9F39-B882E7D4B2BE}"/>
    <hyperlink ref="H52" r:id="rId7" xr:uid="{F7603013-F0D9-41C5-8176-88DB152AE04C}"/>
    <hyperlink ref="H22" r:id="rId8" xr:uid="{12FF068D-DE57-4E38-957E-29AABAF4C7A6}"/>
    <hyperlink ref="H37" r:id="rId9" xr:uid="{4444B629-D511-401E-B355-C09AD33582E7}"/>
    <hyperlink ref="H35" r:id="rId10" xr:uid="{56F0F54A-B9B4-4B43-AD17-1111D2252471}"/>
    <hyperlink ref="H49" r:id="rId11" xr:uid="{3CEE1625-D305-4D12-BA42-06387E61A305}"/>
    <hyperlink ref="H32" r:id="rId12" xr:uid="{E5780D6F-C0A3-4274-915E-A72412AF5563}"/>
    <hyperlink ref="H26" r:id="rId13" xr:uid="{B923AC64-EBD1-49E7-9459-DED5BE592EC4}"/>
    <hyperlink ref="H28" r:id="rId14" xr:uid="{77AFA287-6BDF-4E6B-9A6B-79E1C1CF7B03}"/>
    <hyperlink ref="H17" r:id="rId15" xr:uid="{CC151AD0-3940-4218-BE34-59E54F2846FB}"/>
    <hyperlink ref="H46" r:id="rId16" xr:uid="{A511BC85-FC82-4686-98DB-3E1A67E55AB6}"/>
    <hyperlink ref="H48" r:id="rId17" display="Accessibility information from Student Accessibility and Achievement (including Accessibility Guides of every building, with accessible entrances, elevators, and washrooms, for each campus )" xr:uid="{AB48CE8C-7612-4F7C-A9BD-9928E6E73C3C}"/>
    <hyperlink ref="H20" r:id="rId18" xr:uid="{7DF092E6-F909-4103-9EC6-61B976146DD5}"/>
    <hyperlink ref="H42" r:id="rId19" xr:uid="{5233CF20-04F6-42E9-AC26-6D399B07B1BE}"/>
  </hyperlinks>
  <pageMargins left="0.7" right="0.7" top="0.75" bottom="0.75" header="0" footer="0"/>
  <pageSetup orientation="portrait" r:id="rId20"/>
  <drawing r:id="rId21"/>
  <extLst>
    <ext xmlns:x14="http://schemas.microsoft.com/office/spreadsheetml/2009/9/main" uri="{CCE6A557-97BC-4b89-ADB6-D9C93CAAB3DF}">
      <x14:dataValidations xmlns:xm="http://schemas.microsoft.com/office/excel/2006/main" count="45">
        <x14:dataValidation type="list" allowBlank="1" showErrorMessage="1" xr:uid="{6F31FFFD-3792-48B4-B2ED-705B811C2C8D}">
          <x14:formula1>
            <xm:f>'Criteria SMEs'!$D$27:$D$29</xm:f>
          </x14:formula1>
          <xm:sqref>F21</xm:sqref>
        </x14:dataValidation>
        <x14:dataValidation type="list" allowBlank="1" showErrorMessage="1" xr:uid="{EA3482D8-3DA5-4B3F-8422-ED4992A60668}">
          <x14:formula1>
            <xm:f>'Criteria SMEs'!$D$92:$D$94</xm:f>
          </x14:formula1>
          <xm:sqref>F43</xm:sqref>
        </x14:dataValidation>
        <x14:dataValidation type="list" allowBlank="1" showErrorMessage="1" xr:uid="{6CE8E90A-4A56-4EE1-B8CD-97F43DC44AAA}">
          <x14:formula1>
            <xm:f>'Criteria LEs'!$D$107:$D$109</xm:f>
          </x14:formula1>
          <xm:sqref>F42</xm:sqref>
        </x14:dataValidation>
        <x14:dataValidation type="list" allowBlank="1" showErrorMessage="1" xr:uid="{F63386F2-FEE0-43B8-9681-1D718B0271A9}">
          <x14:formula1>
            <xm:f>'Criteria LEs'!$D$43:$D$45</xm:f>
          </x14:formula1>
          <xm:sqref>F24</xm:sqref>
        </x14:dataValidation>
        <x14:dataValidation type="list" allowBlank="1" showErrorMessage="1" xr:uid="{5D8AE366-82AA-461C-B3B0-39181EC48B19}">
          <x14:formula1>
            <xm:f>'Criteria LEs'!$D$152:$D$154</xm:f>
          </x14:formula1>
          <xm:sqref>F55</xm:sqref>
        </x14:dataValidation>
        <x14:dataValidation type="list" allowBlank="1" showErrorMessage="1" xr:uid="{43C7B3CD-EC69-4773-B4E4-7CB790ECD608}">
          <x14:formula1>
            <xm:f>'Criteria LEs'!$D$9:$D$12</xm:f>
          </x14:formula1>
          <xm:sqref>F13</xm:sqref>
        </x14:dataValidation>
        <x14:dataValidation type="list" allowBlank="1" showErrorMessage="1" xr:uid="{86C5C6D9-4A43-423B-8726-6174604C7E21}">
          <x14:formula1>
            <xm:f>'Criteria LEs'!$D$131:$D$135</xm:f>
          </x14:formula1>
          <xm:sqref>F50</xm:sqref>
        </x14:dataValidation>
        <x14:dataValidation type="list" allowBlank="1" showErrorMessage="1" xr:uid="{0C54B76E-7F75-4AF6-A614-3923E7940099}">
          <x14:formula1>
            <xm:f>'Criteria LEs'!$D$51:$D$55</xm:f>
          </x14:formula1>
          <xm:sqref>F27</xm:sqref>
        </x14:dataValidation>
        <x14:dataValidation type="list" allowBlank="1" showErrorMessage="1" xr:uid="{0480377D-2754-4400-95F1-B6BBA9D01F14}">
          <x14:formula1>
            <xm:f>'Criteria LEs'!$D$80:$D$84</xm:f>
          </x14:formula1>
          <xm:sqref>F33</xm:sqref>
        </x14:dataValidation>
        <x14:dataValidation type="list" allowBlank="1" showErrorMessage="1" xr:uid="{A94395A1-410B-4D3E-B6D9-940405128270}">
          <x14:formula1>
            <xm:f>'Criteria LEs'!$D$110:$D$112</xm:f>
          </x14:formula1>
          <xm:sqref>F44</xm:sqref>
        </x14:dataValidation>
        <x14:dataValidation type="list" allowBlank="1" showErrorMessage="1" xr:uid="{3B8F9427-C6A4-4103-8425-A0D79200565D}">
          <x14:formula1>
            <xm:f>'Criteria LEs'!$D$113:$D$115</xm:f>
          </x14:formula1>
          <xm:sqref>F45</xm:sqref>
        </x14:dataValidation>
        <x14:dataValidation type="list" allowBlank="1" showErrorMessage="1" xr:uid="{87994DEC-46D5-4CA6-A70D-48BB18AEC6A8}">
          <x14:formula1>
            <xm:f>'Criteria LEs'!$D$136:$D$139</xm:f>
          </x14:formula1>
          <xm:sqref>F51</xm:sqref>
        </x14:dataValidation>
        <x14:dataValidation type="list" allowBlank="1" showErrorMessage="1" xr:uid="{F5724932-4318-47F9-A3BA-BAA36D60FD61}">
          <x14:formula1>
            <xm:f>'Criteria LEs'!$D$140:$D$143</xm:f>
          </x14:formula1>
          <xm:sqref>F52</xm:sqref>
        </x14:dataValidation>
        <x14:dataValidation type="list" allowBlank="1" showErrorMessage="1" xr:uid="{90EA42A8-8E51-4307-A008-0F3B7FFDD92F}">
          <x14:formula1>
            <xm:f>'Criteria LEs'!$D$144:$D$147</xm:f>
          </x14:formula1>
          <xm:sqref>F53</xm:sqref>
        </x14:dataValidation>
        <x14:dataValidation type="list" allowBlank="1" showErrorMessage="1" xr:uid="{C5E0858C-2BF5-494C-BA72-370EED351BC4}">
          <x14:formula1>
            <xm:f>'Criteria LEs'!$D$166:$D$169</xm:f>
          </x14:formula1>
          <xm:sqref>F59</xm:sqref>
        </x14:dataValidation>
        <x14:dataValidation type="list" allowBlank="1" showErrorMessage="1" xr:uid="{4883E21E-B776-4A18-8B12-E35F7CF39279}">
          <x14:formula1>
            <xm:f>'Criteria LEs'!$D$90:$D$92</xm:f>
          </x14:formula1>
          <xm:sqref>F36</xm:sqref>
        </x14:dataValidation>
        <x14:dataValidation type="list" allowBlank="1" showErrorMessage="1" xr:uid="{FCE2F87D-EA2C-4029-845A-0AB68340DACE}">
          <x14:formula1>
            <xm:f>'Criteria LEs'!$D$123:$D$126</xm:f>
          </x14:formula1>
          <xm:sqref>F48</xm:sqref>
        </x14:dataValidation>
        <x14:dataValidation type="list" allowBlank="1" showErrorMessage="1" xr:uid="{E41094E9-B11D-4162-9C57-516A60865F24}">
          <x14:formula1>
            <xm:f>'Criteria LEs'!$D$65:$D$68</xm:f>
          </x14:formula1>
          <xm:sqref>F30</xm:sqref>
        </x14:dataValidation>
        <x14:dataValidation type="list" allowBlank="1" showErrorMessage="1" xr:uid="{3FB1F500-2D6C-46FF-A219-EAF3FAFED234}">
          <x14:formula1>
            <xm:f>'Criteria LEs'!$D$33:$D$37</xm:f>
          </x14:formula1>
          <xm:sqref>F22</xm:sqref>
        </x14:dataValidation>
        <x14:dataValidation type="list" allowBlank="1" showErrorMessage="1" xr:uid="{3DFBD6CB-9307-42F4-A5AD-A7BE34B3B63F}">
          <x14:formula1>
            <xm:f>'Criteria LEs'!$D$75:$D$79</xm:f>
          </x14:formula1>
          <xm:sqref>F32</xm:sqref>
        </x14:dataValidation>
        <x14:dataValidation type="list" allowBlank="1" showErrorMessage="1" xr:uid="{C0124CED-A593-42DA-B9C3-E26B165A82AC}">
          <x14:formula1>
            <xm:f>'Criteria LEs'!$D$26:$D$29</xm:f>
          </x14:formula1>
          <xm:sqref>F18</xm:sqref>
        </x14:dataValidation>
        <x14:dataValidation type="list" allowBlank="1" showErrorMessage="1" xr:uid="{75C0F93E-0BF0-47B6-AECF-B60722381750}">
          <x14:formula1>
            <xm:f>'Criteria LEs'!$D$173:$D$175</xm:f>
          </x14:formula1>
          <xm:sqref>F61</xm:sqref>
        </x14:dataValidation>
        <x14:dataValidation type="list" allowBlank="1" showErrorMessage="1" xr:uid="{9CF9A38E-C888-4238-B1B6-BE2483412D9B}">
          <x14:formula1>
            <xm:f>'Criteria LEs'!$D$69:$D$74</xm:f>
          </x14:formula1>
          <xm:sqref>F31</xm:sqref>
        </x14:dataValidation>
        <x14:dataValidation type="list" allowBlank="1" showErrorMessage="1" xr:uid="{F3A19E51-2A58-4693-B3F1-6577DC315E42}">
          <x14:formula1>
            <xm:f>'Criteria LEs'!$D$46:$D$50</xm:f>
          </x14:formula1>
          <xm:sqref>F26</xm:sqref>
        </x14:dataValidation>
        <x14:dataValidation type="list" allowBlank="1" showErrorMessage="1" xr:uid="{20634A34-3B6B-4638-9CAF-41C13CF7352A}">
          <x14:formula1>
            <xm:f>'Criteria LEs'!$D$159:$D$162</xm:f>
          </x14:formula1>
          <xm:sqref>F57</xm:sqref>
        </x14:dataValidation>
        <x14:dataValidation type="list" allowBlank="1" showErrorMessage="1" xr:uid="{F4CA2A6B-E263-44E2-BB6B-735AE65345FC}">
          <x14:formula1>
            <xm:f>'Criteria LEs'!$D$5:$D$8</xm:f>
          </x14:formula1>
          <xm:sqref>F12</xm:sqref>
        </x14:dataValidation>
        <x14:dataValidation type="list" allowBlank="1" showErrorMessage="1" xr:uid="{827C3116-3845-44F9-BAA6-E8245588818D}">
          <x14:formula1>
            <xm:f>'Criteria LEs'!$D$85:$D$89</xm:f>
          </x14:formula1>
          <xm:sqref>F35</xm:sqref>
        </x14:dataValidation>
        <x14:dataValidation type="list" allowBlank="1" showErrorMessage="1" xr:uid="{DDBCC788-5520-4400-BEF9-C8BC7398E364}">
          <x14:formula1>
            <xm:f>'Criteria LEs'!$D$93:$D$96</xm:f>
          </x14:formula1>
          <xm:sqref>F37</xm:sqref>
        </x14:dataValidation>
        <x14:dataValidation type="list" allowBlank="1" showErrorMessage="1" xr:uid="{239F47CF-4EF7-4019-8464-FBFA7AB3D0CC}">
          <x14:formula1>
            <xm:f>'Criteria LEs'!$D$20:$D$25</xm:f>
          </x14:formula1>
          <xm:sqref>F17</xm:sqref>
        </x14:dataValidation>
        <x14:dataValidation type="list" allowBlank="1" showErrorMessage="1" xr:uid="{8D946D40-3206-4B8C-9D50-31046C5DC25E}">
          <x14:formula1>
            <xm:f>'Criteria LEs'!$D$101:$D$103</xm:f>
          </x14:formula1>
          <xm:sqref>F39</xm:sqref>
        </x14:dataValidation>
        <x14:dataValidation type="list" allowBlank="1" showErrorMessage="1" xr:uid="{526E5A5B-F790-44A5-A6DD-78A86D8CE182}">
          <x14:formula1>
            <xm:f>'Criteria LEs'!$D$2:$D$4</xm:f>
          </x14:formula1>
          <xm:sqref>F11</xm:sqref>
        </x14:dataValidation>
        <x14:dataValidation type="list" allowBlank="1" showErrorMessage="1" xr:uid="{4597DE09-5A1E-49F8-946A-1F1CC74AF6CB}">
          <x14:formula1>
            <xm:f>'Criteria LEs'!$D$116:$D$119</xm:f>
          </x14:formula1>
          <xm:sqref>F46</xm:sqref>
        </x14:dataValidation>
        <x14:dataValidation type="list" allowBlank="1" showErrorMessage="1" xr:uid="{D7C523DC-5475-44F1-B517-3403C6007A4B}">
          <x14:formula1>
            <xm:f>'Criteria LEs'!$D$170:$D$172</xm:f>
          </x14:formula1>
          <xm:sqref>F60</xm:sqref>
        </x14:dataValidation>
        <x14:dataValidation type="list" allowBlank="1" showErrorMessage="1" xr:uid="{26DF4118-98E0-4C2B-8E45-204963788DF5}">
          <x14:formula1>
            <xm:f>'Criteria LEs'!$D$56:$D$60</xm:f>
          </x14:formula1>
          <xm:sqref>F28</xm:sqref>
        </x14:dataValidation>
        <x14:dataValidation type="list" allowBlank="1" showErrorMessage="1" xr:uid="{54D4C4A2-E7C1-44F3-B9C3-748D9550624C}">
          <x14:formula1>
            <xm:f>'Criteria LEs'!$D$30:$D$32</xm:f>
          </x14:formula1>
          <xm:sqref>F20</xm:sqref>
        </x14:dataValidation>
        <x14:dataValidation type="list" allowBlank="1" showErrorMessage="1" xr:uid="{38D8814F-A70D-437F-AF93-724136CEF9B1}">
          <x14:formula1>
            <xm:f>'Criteria LEs'!$D$104:$D$106</xm:f>
          </x14:formula1>
          <xm:sqref>F40</xm:sqref>
        </x14:dataValidation>
        <x14:dataValidation type="list" allowBlank="1" showErrorMessage="1" xr:uid="{2A964749-F162-4C9C-9224-D841064B2DA7}">
          <x14:formula1>
            <xm:f>'Criteria LEs'!$D$13:$D$15</xm:f>
          </x14:formula1>
          <xm:sqref>F15</xm:sqref>
        </x14:dataValidation>
        <x14:dataValidation type="list" allowBlank="1" showErrorMessage="1" xr:uid="{CD53EBD4-CA36-4041-94E0-5CB2CE26A4B2}">
          <x14:formula1>
            <xm:f>'Criteria LEs'!$D$38:$D$42</xm:f>
          </x14:formula1>
          <xm:sqref>F23</xm:sqref>
        </x14:dataValidation>
        <x14:dataValidation type="list" allowBlank="1" showErrorMessage="1" xr:uid="{E344F46A-B139-4207-9031-95622071C8F0}">
          <x14:formula1>
            <xm:f>'Criteria LEs'!$D$148:$D$151</xm:f>
          </x14:formula1>
          <xm:sqref>F54</xm:sqref>
        </x14:dataValidation>
        <x14:dataValidation type="list" allowBlank="1" showErrorMessage="1" xr:uid="{6571AAC2-0CCC-4B46-B0F6-90A58E3CDF47}">
          <x14:formula1>
            <xm:f>'Criteria LEs'!$D$120:$D$122</xm:f>
          </x14:formula1>
          <xm:sqref>F47</xm:sqref>
        </x14:dataValidation>
        <x14:dataValidation type="list" allowBlank="1" showErrorMessage="1" xr:uid="{4019B989-E4BD-4822-AF0B-A7F447BCA947}">
          <x14:formula1>
            <xm:f>'Criteria LEs'!$D$16:$D$19</xm:f>
          </x14:formula1>
          <xm:sqref>F16</xm:sqref>
        </x14:dataValidation>
        <x14:dataValidation type="list" allowBlank="1" showErrorMessage="1" xr:uid="{37A5527F-3E60-4ED7-A7E0-207F805B62F4}">
          <x14:formula1>
            <xm:f>'Criteria LEs'!$D$163:$D$165</xm:f>
          </x14:formula1>
          <xm:sqref>F58</xm:sqref>
        </x14:dataValidation>
        <x14:dataValidation type="list" allowBlank="1" showErrorMessage="1" xr:uid="{A2AA0AB0-1820-4CF2-84B1-DDFE335E1C4A}">
          <x14:formula1>
            <xm:f>'Criteria LEs'!$D$97:$D$100</xm:f>
          </x14:formula1>
          <xm:sqref>F38</xm:sqref>
        </x14:dataValidation>
        <x14:dataValidation type="list" allowBlank="1" showErrorMessage="1" xr:uid="{44B8B0BF-24CD-4819-829D-6A31804F13F1}">
          <x14:formula1>
            <xm:f>'Criteria LEs'!$D$61:$D$64</xm:f>
          </x14:formula1>
          <xm:sqref>F29</xm:sqref>
        </x14:dataValidation>
        <x14:dataValidation type="list" allowBlank="1" showErrorMessage="1" xr:uid="{AFEFCD15-6CC0-4BDD-B704-532D0C6128E4}">
          <x14:formula1>
            <xm:f>'Criteria LEs'!$D$127:$D$130</xm:f>
          </x14:formula1>
          <xm:sqref>F49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769DB-A8F4-4F4F-8320-6A2BB50497F4}">
  <sheetPr>
    <tabColor theme="4" tint="0.79998168889431442"/>
  </sheetPr>
  <dimension ref="C2:I268"/>
  <sheetViews>
    <sheetView showGridLines="0" tabSelected="1" zoomScaleNormal="100" workbookViewId="0">
      <pane ySplit="9" topLeftCell="A10" activePane="bottomLeft" state="frozen"/>
      <selection activeCell="C46" sqref="C46:D46"/>
      <selection pane="bottomLeft" activeCell="K24" sqref="K24"/>
    </sheetView>
  </sheetViews>
  <sheetFormatPr defaultColWidth="14.453125" defaultRowHeight="15" customHeight="1" x14ac:dyDescent="0.3"/>
  <cols>
    <col min="1" max="1" width="2.453125" style="74" customWidth="1"/>
    <col min="2" max="2" width="2.81640625" style="74" customWidth="1"/>
    <col min="3" max="3" width="3.81640625" style="74" customWidth="1"/>
    <col min="4" max="4" width="21.1796875" style="74" customWidth="1"/>
    <col min="5" max="5" width="79.81640625" style="74" customWidth="1"/>
    <col min="6" max="6" width="47.1796875" style="74" customWidth="1"/>
    <col min="7" max="7" width="9" style="74" customWidth="1"/>
    <col min="8" max="8" width="60.1796875" style="74" customWidth="1"/>
    <col min="9" max="9" width="60.1796875" style="74" hidden="1" customWidth="1"/>
    <col min="10" max="27" width="10.81640625" style="74" customWidth="1"/>
    <col min="28" max="16384" width="14.453125" style="74"/>
  </cols>
  <sheetData>
    <row r="2" spans="3:9" ht="14.5" x14ac:dyDescent="0.3">
      <c r="C2" s="23"/>
      <c r="D2" s="24" t="s">
        <v>8</v>
      </c>
      <c r="E2" s="327"/>
      <c r="F2" s="328"/>
      <c r="G2" s="19"/>
      <c r="H2" s="21"/>
      <c r="I2" s="18"/>
    </row>
    <row r="3" spans="3:9" ht="14.5" x14ac:dyDescent="0.3">
      <c r="C3" s="25"/>
      <c r="D3" s="26" t="s">
        <v>9</v>
      </c>
      <c r="E3" s="329"/>
      <c r="F3" s="330"/>
      <c r="G3" s="19"/>
      <c r="H3" s="21"/>
      <c r="I3" s="27"/>
    </row>
    <row r="4" spans="3:9" ht="14.5" x14ac:dyDescent="0.3">
      <c r="C4" s="25"/>
      <c r="D4" s="26" t="s">
        <v>10</v>
      </c>
      <c r="E4" s="329"/>
      <c r="F4" s="330"/>
      <c r="G4" s="19"/>
      <c r="H4" s="21"/>
      <c r="I4" s="28"/>
    </row>
    <row r="5" spans="3:9" ht="14.5" x14ac:dyDescent="0.3">
      <c r="C5" s="25"/>
      <c r="D5" s="26" t="s">
        <v>11</v>
      </c>
      <c r="E5" s="329"/>
      <c r="F5" s="330"/>
      <c r="G5" s="19"/>
      <c r="H5" s="21"/>
      <c r="I5" s="29"/>
    </row>
    <row r="6" spans="3:9" thickBot="1" x14ac:dyDescent="0.35">
      <c r="C6" s="30"/>
      <c r="D6" s="31" t="s">
        <v>12</v>
      </c>
      <c r="E6" s="79"/>
      <c r="F6" s="80"/>
      <c r="G6" s="19"/>
      <c r="H6" s="21"/>
      <c r="I6" s="18"/>
    </row>
    <row r="7" spans="3:9" ht="14.5" x14ac:dyDescent="0.3">
      <c r="C7" s="19"/>
      <c r="D7" s="32"/>
      <c r="E7" s="21"/>
      <c r="F7" s="22"/>
      <c r="G7" s="19"/>
      <c r="H7" s="21"/>
      <c r="I7" s="18"/>
    </row>
    <row r="8" spans="3:9" ht="14.5" x14ac:dyDescent="0.3">
      <c r="C8" s="19"/>
      <c r="D8" s="20"/>
      <c r="E8" s="21"/>
      <c r="F8" s="22"/>
      <c r="G8" s="19"/>
      <c r="H8" s="21"/>
      <c r="I8" s="28"/>
    </row>
    <row r="9" spans="3:9" ht="14.5" x14ac:dyDescent="0.35">
      <c r="C9" s="33"/>
      <c r="D9" s="351" t="s">
        <v>13</v>
      </c>
      <c r="E9" s="352"/>
      <c r="F9" s="33" t="s">
        <v>14</v>
      </c>
      <c r="G9" s="33" t="s">
        <v>15</v>
      </c>
      <c r="H9" s="33" t="s">
        <v>16</v>
      </c>
      <c r="I9" s="33" t="s">
        <v>17</v>
      </c>
    </row>
    <row r="10" spans="3:9" ht="14.5" x14ac:dyDescent="0.35">
      <c r="C10" s="353" t="s">
        <v>18</v>
      </c>
      <c r="D10" s="354"/>
      <c r="E10" s="355"/>
      <c r="F10" s="191"/>
      <c r="G10" s="192"/>
      <c r="H10" s="193"/>
      <c r="I10" s="38"/>
    </row>
    <row r="11" spans="3:9" ht="14.5" x14ac:dyDescent="0.35">
      <c r="C11" s="39">
        <v>1</v>
      </c>
      <c r="D11" s="336" t="s">
        <v>19</v>
      </c>
      <c r="E11" s="337"/>
      <c r="F11" s="40" t="s">
        <v>20</v>
      </c>
      <c r="G11" s="39">
        <f>VLOOKUP(F11,'Criteria VEs'!D2:E4,2,FALSE)</f>
        <v>0</v>
      </c>
      <c r="H11" s="41"/>
      <c r="I11" s="41"/>
    </row>
    <row r="12" spans="3:9" ht="14.5" x14ac:dyDescent="0.35">
      <c r="C12" s="39">
        <v>2</v>
      </c>
      <c r="D12" s="336" t="s">
        <v>22</v>
      </c>
      <c r="E12" s="337"/>
      <c r="F12" s="40" t="s">
        <v>20</v>
      </c>
      <c r="G12" s="39">
        <f>VLOOKUP(F12,'Criteria VEs'!D5:E9,2,FALSE)</f>
        <v>0</v>
      </c>
      <c r="H12" s="289" t="s">
        <v>23</v>
      </c>
      <c r="I12" s="41"/>
    </row>
    <row r="13" spans="3:9" ht="14.5" x14ac:dyDescent="0.3">
      <c r="C13" s="177" t="s">
        <v>24</v>
      </c>
      <c r="D13" s="43"/>
      <c r="E13" s="44"/>
      <c r="F13" s="35"/>
      <c r="G13" s="36"/>
      <c r="H13" s="37"/>
      <c r="I13" s="38"/>
    </row>
    <row r="14" spans="3:9" ht="14.5" x14ac:dyDescent="0.35">
      <c r="C14" s="39">
        <v>3</v>
      </c>
      <c r="D14" s="336" t="s">
        <v>105</v>
      </c>
      <c r="E14" s="337"/>
      <c r="F14" s="40" t="s">
        <v>20</v>
      </c>
      <c r="G14" s="39">
        <f>VLOOKUP(F14,'Criteria VEs'!D9:E13,2,FALSE)</f>
        <v>0</v>
      </c>
      <c r="H14" s="42"/>
      <c r="I14" s="41"/>
    </row>
    <row r="15" spans="3:9" ht="14.5" x14ac:dyDescent="0.3">
      <c r="C15" s="356" t="s">
        <v>34</v>
      </c>
      <c r="D15" s="357"/>
      <c r="E15" s="358"/>
      <c r="F15" s="75"/>
      <c r="G15" s="76"/>
      <c r="H15" s="38"/>
      <c r="I15" s="38"/>
    </row>
    <row r="16" spans="3:9" ht="14.5" x14ac:dyDescent="0.3">
      <c r="C16" s="39">
        <v>4</v>
      </c>
      <c r="D16" s="336" t="s">
        <v>106</v>
      </c>
      <c r="E16" s="338"/>
      <c r="F16" s="40" t="s">
        <v>20</v>
      </c>
      <c r="G16" s="39">
        <f>VLOOKUP(F16,'Criteria VEs'!D14:E17,2,FALSE)</f>
        <v>0</v>
      </c>
      <c r="H16" s="42" t="s">
        <v>38</v>
      </c>
      <c r="I16" s="41"/>
    </row>
    <row r="17" spans="3:9" ht="14.5" x14ac:dyDescent="0.3">
      <c r="C17" s="342" t="s">
        <v>58</v>
      </c>
      <c r="D17" s="343"/>
      <c r="E17" s="344"/>
      <c r="F17" s="35"/>
      <c r="G17" s="36"/>
      <c r="H17" s="37"/>
      <c r="I17" s="38"/>
    </row>
    <row r="18" spans="3:9" ht="14.5" x14ac:dyDescent="0.35">
      <c r="C18" s="39">
        <v>5</v>
      </c>
      <c r="D18" s="336" t="s">
        <v>107</v>
      </c>
      <c r="E18" s="337"/>
      <c r="F18" s="40" t="s">
        <v>20</v>
      </c>
      <c r="G18" s="39">
        <f>VLOOKUP(F18,'Criteria VEs'!D18:E21,2,FALSE)</f>
        <v>0</v>
      </c>
      <c r="H18" s="42"/>
      <c r="I18" s="41"/>
    </row>
    <row r="19" spans="3:9" ht="14.5" x14ac:dyDescent="0.35">
      <c r="C19" s="39">
        <v>6</v>
      </c>
      <c r="D19" s="336" t="s">
        <v>99</v>
      </c>
      <c r="E19" s="337"/>
      <c r="F19" s="40" t="s">
        <v>20</v>
      </c>
      <c r="G19" s="39">
        <f>VLOOKUP(F19,'Criteria VEs'!D22:E24,2,FALSE)</f>
        <v>0</v>
      </c>
      <c r="H19" s="289" t="s">
        <v>838</v>
      </c>
      <c r="I19" s="41"/>
    </row>
    <row r="20" spans="3:9" ht="14.5" x14ac:dyDescent="0.3">
      <c r="C20" s="190" t="s">
        <v>60</v>
      </c>
      <c r="D20" s="187"/>
      <c r="E20" s="187"/>
      <c r="F20" s="188"/>
      <c r="G20" s="189"/>
      <c r="H20" s="187"/>
      <c r="I20" s="58"/>
    </row>
    <row r="21" spans="3:9" ht="14.5" x14ac:dyDescent="0.35">
      <c r="C21" s="39">
        <v>7</v>
      </c>
      <c r="D21" s="336" t="s">
        <v>61</v>
      </c>
      <c r="E21" s="337"/>
      <c r="F21" s="40" t="s">
        <v>20</v>
      </c>
      <c r="G21" s="39">
        <f>VLOOKUP(F21,'Criteria VEs'!D25:E27,2,FALSE)</f>
        <v>0</v>
      </c>
      <c r="H21" s="289"/>
      <c r="I21" s="41"/>
    </row>
    <row r="22" spans="3:9" ht="14.5" x14ac:dyDescent="0.35">
      <c r="C22" s="39">
        <v>8</v>
      </c>
      <c r="D22" s="336" t="s">
        <v>63</v>
      </c>
      <c r="E22" s="337"/>
      <c r="F22" s="40" t="s">
        <v>20</v>
      </c>
      <c r="G22" s="39">
        <f>VLOOKUP(F22,'Criteria VEs'!D28:E30,2,FALSE)</f>
        <v>0</v>
      </c>
      <c r="H22" s="42"/>
      <c r="I22" s="41"/>
    </row>
    <row r="23" spans="3:9" ht="14.5" x14ac:dyDescent="0.35">
      <c r="C23" s="39">
        <v>9</v>
      </c>
      <c r="D23" s="336" t="s">
        <v>64</v>
      </c>
      <c r="E23" s="337"/>
      <c r="F23" s="40" t="s">
        <v>20</v>
      </c>
      <c r="G23" s="39">
        <f>VLOOKUP(F23,'Criteria VEs'!D34:E37,2,FALSE)</f>
        <v>0</v>
      </c>
      <c r="H23" s="289" t="s">
        <v>65</v>
      </c>
      <c r="I23" s="41"/>
    </row>
    <row r="24" spans="3:9" ht="14.5" x14ac:dyDescent="0.3">
      <c r="C24" s="61">
        <v>10</v>
      </c>
      <c r="D24" s="336" t="s">
        <v>108</v>
      </c>
      <c r="E24" s="338"/>
      <c r="F24" s="40" t="s">
        <v>20</v>
      </c>
      <c r="G24" s="39">
        <f>VLOOKUP(F24,'Criteria VEs'!D31:E33,2,FALSE)</f>
        <v>0</v>
      </c>
      <c r="H24" s="51" t="s">
        <v>109</v>
      </c>
      <c r="I24" s="41"/>
    </row>
    <row r="25" spans="3:9" ht="14.5" x14ac:dyDescent="0.35">
      <c r="C25" s="39">
        <v>11</v>
      </c>
      <c r="D25" s="336" t="s">
        <v>68</v>
      </c>
      <c r="E25" s="337"/>
      <c r="F25" s="40" t="s">
        <v>20</v>
      </c>
      <c r="G25" s="39">
        <f>VLOOKUP(F25,'Criteria VEs'!D38:E41,2,FALSE)</f>
        <v>0</v>
      </c>
      <c r="H25" s="42" t="s">
        <v>69</v>
      </c>
      <c r="I25" s="41"/>
    </row>
    <row r="26" spans="3:9" ht="14.5" x14ac:dyDescent="0.35">
      <c r="C26" s="39">
        <v>12</v>
      </c>
      <c r="D26" s="336" t="s">
        <v>70</v>
      </c>
      <c r="E26" s="337"/>
      <c r="F26" s="40" t="s">
        <v>20</v>
      </c>
      <c r="G26" s="39">
        <f>VLOOKUP(F26,'Criteria VEs'!D42:E46,2,FALSE)</f>
        <v>0</v>
      </c>
      <c r="H26" s="41"/>
      <c r="I26" s="41"/>
    </row>
    <row r="27" spans="3:9" ht="14.5" x14ac:dyDescent="0.35">
      <c r="C27" s="39">
        <v>13</v>
      </c>
      <c r="D27" s="336" t="s">
        <v>71</v>
      </c>
      <c r="E27" s="337"/>
      <c r="F27" s="40" t="s">
        <v>20</v>
      </c>
      <c r="G27" s="39">
        <f>VLOOKUP(F27,'Criteria VEs'!D47:E50,2,FALSE)</f>
        <v>0</v>
      </c>
      <c r="H27" s="51" t="s">
        <v>72</v>
      </c>
      <c r="I27" s="41"/>
    </row>
    <row r="28" spans="3:9" ht="14.5" x14ac:dyDescent="0.35">
      <c r="C28" s="62">
        <v>14</v>
      </c>
      <c r="D28" s="336" t="s">
        <v>75</v>
      </c>
      <c r="E28" s="337"/>
      <c r="F28" s="40" t="s">
        <v>20</v>
      </c>
      <c r="G28" s="39">
        <f>VLOOKUP(F28,'Criteria VEs'!D51:E54,2,FALSE)</f>
        <v>0</v>
      </c>
      <c r="H28" s="42" t="s">
        <v>76</v>
      </c>
      <c r="I28" s="41"/>
    </row>
    <row r="29" spans="3:9" ht="14.5" x14ac:dyDescent="0.35">
      <c r="C29" s="39">
        <v>15</v>
      </c>
      <c r="D29" s="339" t="s">
        <v>77</v>
      </c>
      <c r="E29" s="337"/>
      <c r="F29" s="63" t="s">
        <v>20</v>
      </c>
      <c r="G29" s="62">
        <f>VLOOKUP(F29,'Criteria VEs'!D55:E57,2,FALSE)</f>
        <v>0</v>
      </c>
      <c r="H29" s="290" t="s">
        <v>78</v>
      </c>
      <c r="I29" s="41"/>
    </row>
    <row r="30" spans="3:9" ht="15.75" customHeight="1" x14ac:dyDescent="0.3">
      <c r="C30" s="333" t="s">
        <v>79</v>
      </c>
      <c r="D30" s="334"/>
      <c r="E30" s="335"/>
      <c r="F30" s="59"/>
      <c r="G30" s="60"/>
      <c r="H30" s="60"/>
      <c r="I30" s="58"/>
    </row>
    <row r="31" spans="3:9" ht="14.5" x14ac:dyDescent="0.35">
      <c r="C31" s="39">
        <v>16</v>
      </c>
      <c r="D31" s="336" t="s">
        <v>82</v>
      </c>
      <c r="E31" s="337"/>
      <c r="F31" s="40" t="s">
        <v>20</v>
      </c>
      <c r="G31" s="46">
        <f>VLOOKUP(F31,'Criteria VEs'!D62:E65,2,FALSE)</f>
        <v>0</v>
      </c>
      <c r="H31" s="47"/>
      <c r="I31" s="41"/>
    </row>
    <row r="32" spans="3:9" ht="14.5" x14ac:dyDescent="0.35">
      <c r="C32" s="39">
        <v>17</v>
      </c>
      <c r="D32" s="336" t="s">
        <v>110</v>
      </c>
      <c r="E32" s="337"/>
      <c r="F32" s="40" t="s">
        <v>20</v>
      </c>
      <c r="G32" s="39">
        <f>VLOOKUP(F32,'Criteria VEs'!D66:E69,2,FALSE)</f>
        <v>0</v>
      </c>
      <c r="H32" s="55"/>
      <c r="I32" s="41"/>
    </row>
    <row r="33" spans="3:9" ht="14.5" x14ac:dyDescent="0.35">
      <c r="C33" s="39">
        <v>18</v>
      </c>
      <c r="D33" s="336" t="s">
        <v>83</v>
      </c>
      <c r="E33" s="337"/>
      <c r="F33" s="40" t="s">
        <v>20</v>
      </c>
      <c r="G33" s="39">
        <f>VLOOKUP(F33,'Criteria VEs'!D70:E72,2,FALSE)</f>
        <v>0</v>
      </c>
      <c r="H33" s="55"/>
      <c r="I33" s="41"/>
    </row>
    <row r="34" spans="3:9" ht="14.5" x14ac:dyDescent="0.35">
      <c r="C34" s="39">
        <v>19</v>
      </c>
      <c r="D34" s="336" t="s">
        <v>111</v>
      </c>
      <c r="E34" s="337"/>
      <c r="F34" s="40" t="s">
        <v>20</v>
      </c>
      <c r="G34" s="39">
        <f>VLOOKUP(F34,'Criteria VEs'!D73:E75,2,FALSE)</f>
        <v>0</v>
      </c>
      <c r="H34" s="41"/>
      <c r="I34" s="41"/>
    </row>
    <row r="35" spans="3:9" ht="15.75" customHeight="1" x14ac:dyDescent="0.35">
      <c r="C35" s="19"/>
      <c r="D35" s="20"/>
      <c r="E35" s="21"/>
      <c r="F35" s="22"/>
      <c r="G35" s="19"/>
      <c r="H35" s="21"/>
      <c r="I35" s="66"/>
    </row>
    <row r="36" spans="3:9" ht="15.75" customHeight="1" x14ac:dyDescent="0.3">
      <c r="C36" s="19"/>
      <c r="D36" s="20"/>
      <c r="E36" s="21"/>
      <c r="F36" s="67" t="s">
        <v>85</v>
      </c>
      <c r="G36" s="19">
        <v>16</v>
      </c>
      <c r="H36" s="21"/>
      <c r="I36" s="18"/>
    </row>
    <row r="37" spans="3:9" ht="15.75" customHeight="1" x14ac:dyDescent="0.3">
      <c r="C37" s="19"/>
      <c r="D37" s="20"/>
      <c r="E37" s="21"/>
      <c r="F37" s="67" t="s">
        <v>86</v>
      </c>
      <c r="G37" s="19">
        <f>(COUNTIF(G12, "N/A"))+(COUNTIF(G14, "N/A"))+(COUNTIF(G16, "N/A"))+(COUNTIF(G18, "N/A")/2)+(COUNTIF(G25, "N/A"))+(COUNTIF(G26, "N/A"))+(COUNTIF(G27, "N/A"))+(COUNTIF(G28, "N/A"))</f>
        <v>0</v>
      </c>
      <c r="H37" s="21"/>
      <c r="I37" s="18"/>
    </row>
    <row r="38" spans="3:9" ht="15.75" customHeight="1" x14ac:dyDescent="0.3">
      <c r="C38" s="19"/>
      <c r="D38" s="20"/>
      <c r="E38" s="21"/>
      <c r="F38" s="67" t="s">
        <v>87</v>
      </c>
      <c r="G38" s="19">
        <f>G36-G37</f>
        <v>16</v>
      </c>
      <c r="H38" s="21"/>
      <c r="I38" s="18"/>
    </row>
    <row r="39" spans="3:9" ht="15.75" customHeight="1" x14ac:dyDescent="0.35">
      <c r="C39" s="19"/>
      <c r="D39" s="359"/>
      <c r="E39" s="360"/>
      <c r="F39" s="67" t="s">
        <v>88</v>
      </c>
      <c r="G39" s="19">
        <f>SUM(G11:G34)</f>
        <v>0</v>
      </c>
      <c r="H39" s="21"/>
      <c r="I39" s="21"/>
    </row>
    <row r="40" spans="3:9" ht="15.75" customHeight="1" x14ac:dyDescent="0.3">
      <c r="C40" s="19"/>
      <c r="D40" s="20"/>
      <c r="E40" s="20"/>
      <c r="F40" s="68" t="s">
        <v>89</v>
      </c>
      <c r="G40" s="69">
        <f>G39/G38</f>
        <v>0</v>
      </c>
      <c r="H40" s="21"/>
      <c r="I40" s="21"/>
    </row>
    <row r="41" spans="3:9" ht="15.75" customHeight="1" x14ac:dyDescent="0.3">
      <c r="C41" s="19"/>
      <c r="D41" s="34"/>
      <c r="G41" s="19"/>
      <c r="H41" s="21"/>
      <c r="I41" s="21"/>
    </row>
    <row r="42" spans="3:9" ht="15.75" customHeight="1" x14ac:dyDescent="0.3">
      <c r="C42" s="19"/>
      <c r="D42" s="18"/>
      <c r="E42" s="340" t="s">
        <v>90</v>
      </c>
      <c r="F42" s="364"/>
      <c r="G42" s="19"/>
      <c r="H42" s="21"/>
      <c r="I42" s="18"/>
    </row>
    <row r="43" spans="3:9" ht="15.75" customHeight="1" x14ac:dyDescent="0.3">
      <c r="C43" s="19"/>
      <c r="D43" s="18"/>
      <c r="E43" s="72" t="s">
        <v>112</v>
      </c>
      <c r="F43" s="73"/>
      <c r="G43" s="18"/>
      <c r="H43" s="18"/>
      <c r="I43" s="18"/>
    </row>
    <row r="256" spans="3:3" ht="15.75" customHeight="1" x14ac:dyDescent="0.3">
      <c r="C256" s="78">
        <v>2</v>
      </c>
    </row>
    <row r="257" spans="3:3" ht="15.75" customHeight="1" x14ac:dyDescent="0.3">
      <c r="C257" s="78">
        <v>1</v>
      </c>
    </row>
    <row r="258" spans="3:3" ht="15.75" customHeight="1" x14ac:dyDescent="0.3">
      <c r="C258" s="78">
        <v>0</v>
      </c>
    </row>
    <row r="259" spans="3:3" ht="15.75" customHeight="1" x14ac:dyDescent="0.3">
      <c r="C259" s="78" t="s">
        <v>93</v>
      </c>
    </row>
    <row r="260" spans="3:3" ht="15.75" customHeight="1" x14ac:dyDescent="0.3">
      <c r="C260" s="78"/>
    </row>
    <row r="261" spans="3:3" ht="15.75" customHeight="1" x14ac:dyDescent="0.3">
      <c r="C261" s="78">
        <v>1</v>
      </c>
    </row>
    <row r="262" spans="3:3" ht="15.75" customHeight="1" x14ac:dyDescent="0.3">
      <c r="C262" s="78">
        <v>0.5</v>
      </c>
    </row>
    <row r="263" spans="3:3" ht="15.75" customHeight="1" x14ac:dyDescent="0.3">
      <c r="C263" s="78">
        <v>0</v>
      </c>
    </row>
    <row r="264" spans="3:3" ht="15.75" customHeight="1" x14ac:dyDescent="0.3">
      <c r="C264" s="78" t="s">
        <v>93</v>
      </c>
    </row>
    <row r="265" spans="3:3" ht="15.75" customHeight="1" x14ac:dyDescent="0.3">
      <c r="C265" s="78"/>
    </row>
    <row r="266" spans="3:3" ht="15.75" customHeight="1" x14ac:dyDescent="0.3">
      <c r="C266" s="78">
        <v>1</v>
      </c>
    </row>
    <row r="267" spans="3:3" ht="15.75" customHeight="1" x14ac:dyDescent="0.3">
      <c r="C267" s="78">
        <v>0</v>
      </c>
    </row>
    <row r="268" spans="3:3" ht="15.75" customHeight="1" x14ac:dyDescent="0.3">
      <c r="C268" s="78" t="s">
        <v>93</v>
      </c>
    </row>
  </sheetData>
  <mergeCells count="30">
    <mergeCell ref="D18:E18"/>
    <mergeCell ref="C17:E17"/>
    <mergeCell ref="D14:E14"/>
    <mergeCell ref="D9:E9"/>
    <mergeCell ref="C10:E10"/>
    <mergeCell ref="D11:E11"/>
    <mergeCell ref="D12:E12"/>
    <mergeCell ref="C15:E15"/>
    <mergeCell ref="D16:E16"/>
    <mergeCell ref="D21:E21"/>
    <mergeCell ref="D22:E22"/>
    <mergeCell ref="D23:E23"/>
    <mergeCell ref="D25:E25"/>
    <mergeCell ref="D24:E24"/>
    <mergeCell ref="E3:F3"/>
    <mergeCell ref="E2:F2"/>
    <mergeCell ref="E4:F4"/>
    <mergeCell ref="E5:F5"/>
    <mergeCell ref="E42:F42"/>
    <mergeCell ref="D31:E31"/>
    <mergeCell ref="D33:E33"/>
    <mergeCell ref="D34:E34"/>
    <mergeCell ref="D39:E39"/>
    <mergeCell ref="D32:E32"/>
    <mergeCell ref="D26:E26"/>
    <mergeCell ref="D27:E27"/>
    <mergeCell ref="D28:E28"/>
    <mergeCell ref="D29:E29"/>
    <mergeCell ref="C30:E30"/>
    <mergeCell ref="D19:E19"/>
  </mergeCells>
  <conditionalFormatting sqref="G40">
    <cfRule type="cellIs" dxfId="9" priority="1" operator="greaterThanOrEqual">
      <formula>0.8</formula>
    </cfRule>
  </conditionalFormatting>
  <hyperlinks>
    <hyperlink ref="H29" r:id="rId1" xr:uid="{9FC7B0A0-40A1-40DF-83F0-2B9B1B1AC25E}"/>
    <hyperlink ref="H12" r:id="rId2" xr:uid="{2741BDEF-4F88-4E32-81FC-364CCD524EAD}"/>
    <hyperlink ref="H28" r:id="rId3" display="Quick Guides to Document &amp; Presentation Accessibility" xr:uid="{B5FB5971-E388-4391-B2E8-1C47A069528A}"/>
    <hyperlink ref="H25" r:id="rId4" xr:uid="{C4DC509A-7C3B-4626-9054-5E136793EB87}"/>
    <hyperlink ref="H16" r:id="rId5" xr:uid="{32E2F637-C250-4E75-831E-88E18C4A79A1}"/>
    <hyperlink ref="H27" r:id="rId6" xr:uid="{EE8E12E3-7C1A-4A0E-B60A-596B5DF78854}"/>
    <hyperlink ref="H19" r:id="rId7" xr:uid="{FD724A11-0B71-4BFA-A6E1-39E92A18E019}"/>
    <hyperlink ref="H24" r:id="rId8" xr:uid="{631C526D-C60F-4DD7-A24B-BED63333DE0D}"/>
    <hyperlink ref="H23" r:id="rId9" xr:uid="{E4BAC99A-2663-402B-B8E8-ED532425A999}"/>
  </hyperlinks>
  <pageMargins left="0.7" right="0.7" top="0.75" bottom="0.75" header="0" footer="0"/>
  <pageSetup orientation="portrait" r:id="rId10"/>
  <drawing r:id="rId11"/>
  <extLst>
    <ext xmlns:x14="http://schemas.microsoft.com/office/spreadsheetml/2009/9/main" uri="{CCE6A557-97BC-4b89-ADB6-D9C93CAAB3DF}">
      <x14:dataValidations xmlns:xm="http://schemas.microsoft.com/office/excel/2006/main" count="21">
        <x14:dataValidation type="list" allowBlank="1" showErrorMessage="1" xr:uid="{77DF6280-C46B-412F-8F21-6BD41680A540}">
          <x14:formula1>
            <xm:f>'Criteria VEs'!$D$70:$D$72</xm:f>
          </x14:formula1>
          <xm:sqref>F33</xm:sqref>
        </x14:dataValidation>
        <x14:dataValidation type="list" allowBlank="1" showErrorMessage="1" xr:uid="{91BC3D7D-D1F4-44AF-A4D1-D0B2B15F4032}">
          <x14:formula1>
            <xm:f>'Criteria VEs'!$D$34:$D$37</xm:f>
          </x14:formula1>
          <xm:sqref>F23</xm:sqref>
        </x14:dataValidation>
        <x14:dataValidation type="list" allowBlank="1" showErrorMessage="1" xr:uid="{000F00C5-6615-4602-A745-F6B769E99164}">
          <x14:formula1>
            <xm:f>'Criteria VEs'!$D$2:$D$4</xm:f>
          </x14:formula1>
          <xm:sqref>F11</xm:sqref>
        </x14:dataValidation>
        <x14:dataValidation type="list" allowBlank="1" showErrorMessage="1" xr:uid="{250F6EFC-651F-4E55-9E41-BA98D8979295}">
          <x14:formula1>
            <xm:f>'Criteria VEs'!$D$9:$D$13</xm:f>
          </x14:formula1>
          <xm:sqref>F14</xm:sqref>
        </x14:dataValidation>
        <x14:dataValidation type="list" allowBlank="1" showErrorMessage="1" xr:uid="{6CD45B90-8292-42BA-9705-B93BEB2429E6}">
          <x14:formula1>
            <xm:f>'Criteria VEs'!$D$73:$D$75</xm:f>
          </x14:formula1>
          <xm:sqref>F34</xm:sqref>
        </x14:dataValidation>
        <x14:dataValidation type="list" allowBlank="1" showErrorMessage="1" xr:uid="{6EAA920E-E3C2-41BC-9AFB-EA2A10B1C820}">
          <x14:formula1>
            <xm:f>'Criteria VEs'!$D$18:$D$21</xm:f>
          </x14:formula1>
          <xm:sqref>F18</xm:sqref>
        </x14:dataValidation>
        <x14:dataValidation type="list" allowBlank="1" showErrorMessage="1" xr:uid="{8D50A6F9-3A13-43E5-B288-0233AD7518D9}">
          <x14:formula1>
            <xm:f>'Criteria VEs'!$D$62:$D$65</xm:f>
          </x14:formula1>
          <xm:sqref>F31</xm:sqref>
        </x14:dataValidation>
        <x14:dataValidation type="list" allowBlank="1" showErrorMessage="1" xr:uid="{97B149AD-B397-4A7B-8C30-DC77B2C739EA}">
          <x14:formula1>
            <xm:f>'Criteria VEs'!$D$51:$D$54</xm:f>
          </x14:formula1>
          <xm:sqref>F28</xm:sqref>
        </x14:dataValidation>
        <x14:dataValidation type="list" allowBlank="1" showErrorMessage="1" xr:uid="{9241FD44-0F6C-40E2-9EF4-BD1E18EC3B42}">
          <x14:formula1>
            <xm:f>'Criteria VEs'!$D$47:$D$50</xm:f>
          </x14:formula1>
          <xm:sqref>F27</xm:sqref>
        </x14:dataValidation>
        <x14:dataValidation type="list" allowBlank="1" showErrorMessage="1" xr:uid="{DB9B13AE-5954-4EE5-B04A-84E55AD03AE5}">
          <x14:formula1>
            <xm:f>'Criteria VEs'!$D$28:$D$30</xm:f>
          </x14:formula1>
          <xm:sqref>F22</xm:sqref>
        </x14:dataValidation>
        <x14:dataValidation type="list" allowBlank="1" showErrorMessage="1" xr:uid="{EEF26EB2-D016-46CA-B0D3-49C5599813EA}">
          <x14:formula1>
            <xm:f>'Criteria VEs'!$D$25:$D$27</xm:f>
          </x14:formula1>
          <xm:sqref>F21</xm:sqref>
        </x14:dataValidation>
        <x14:dataValidation type="list" allowBlank="1" showErrorMessage="1" xr:uid="{56ACB506-EEE1-4D88-A32F-D1FDC3AD40F9}">
          <x14:formula1>
            <xm:f>'Criteria VEs'!$D$42:$D$46</xm:f>
          </x14:formula1>
          <xm:sqref>F26</xm:sqref>
        </x14:dataValidation>
        <x14:dataValidation type="list" allowBlank="1" showErrorMessage="1" xr:uid="{11653B1B-564A-4B57-9858-B4CE5EF092C6}">
          <x14:formula1>
            <xm:f>'Criteria VEs'!$D$5:$D$8</xm:f>
          </x14:formula1>
          <xm:sqref>F12</xm:sqref>
        </x14:dataValidation>
        <x14:dataValidation type="list" allowBlank="1" showErrorMessage="1" xr:uid="{CB6E5B82-554B-4F60-BFB8-6732599CB3E5}">
          <x14:formula1>
            <xm:f>'Criteria VEs'!$D$55:$D$57</xm:f>
          </x14:formula1>
          <xm:sqref>F29</xm:sqref>
        </x14:dataValidation>
        <x14:dataValidation type="list" allowBlank="1" showErrorMessage="1" xr:uid="{66422CC5-FD2B-4D4D-ADBD-862E8CFB18A4}">
          <x14:formula1>
            <xm:f>'Criteria VEs'!$D$22:$D$24</xm:f>
          </x14:formula1>
          <xm:sqref>F19</xm:sqref>
        </x14:dataValidation>
        <x14:dataValidation type="list" allowBlank="1" showErrorMessage="1" xr:uid="{6C549175-C6E7-4109-BF7A-C6A801EF8D45}">
          <x14:formula1>
            <xm:f>'Criteria SMEs'!$D$92:$D$94</xm:f>
          </x14:formula1>
          <xm:sqref>F20</xm:sqref>
        </x14:dataValidation>
        <x14:dataValidation type="list" allowBlank="1" showErrorMessage="1" xr:uid="{EA84BAC6-3061-44C9-BBD6-130F31D8A8DF}">
          <x14:formula1>
            <xm:f>'Criteria VEs'!$D$31:$D$33</xm:f>
          </x14:formula1>
          <xm:sqref>F24</xm:sqref>
        </x14:dataValidation>
        <x14:dataValidation type="list" allowBlank="1" showErrorMessage="1" xr:uid="{CACF6A5D-D49A-4E44-A632-41E2C70DD351}">
          <x14:formula1>
            <xm:f>'Criteria VEs'!$D$66:$D$69</xm:f>
          </x14:formula1>
          <xm:sqref>F32</xm:sqref>
        </x14:dataValidation>
        <x14:dataValidation type="list" allowBlank="1" showErrorMessage="1" xr:uid="{6D88BB04-EF56-4961-A310-DD48EAF15314}">
          <x14:formula1>
            <xm:f>'Criteria SMEs'!$D$27:$D$29</xm:f>
          </x14:formula1>
          <xm:sqref>F15</xm:sqref>
        </x14:dataValidation>
        <x14:dataValidation type="list" allowBlank="1" showErrorMessage="1" xr:uid="{10CE20EE-C4C9-4A75-AD99-AEC5681D3B0E}">
          <x14:formula1>
            <xm:f>'Criteria VEs'!$D$14:$D$17</xm:f>
          </x14:formula1>
          <xm:sqref>F16</xm:sqref>
        </x14:dataValidation>
        <x14:dataValidation type="list" allowBlank="1" showErrorMessage="1" xr:uid="{12323AFD-BEED-4515-A186-397CD979E2EF}">
          <x14:formula1>
            <xm:f>'Criteria VEs'!$D$38:$D$41</xm:f>
          </x14:formula1>
          <xm:sqref>F25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623BE-30B6-4B54-9A6A-BCD1D0D84BAF}">
  <sheetPr>
    <tabColor theme="5" tint="0.79998168889431442"/>
  </sheetPr>
  <dimension ref="A2:O33"/>
  <sheetViews>
    <sheetView zoomScaleNormal="100" workbookViewId="0">
      <pane ySplit="2" topLeftCell="A3" activePane="bottomLeft" state="frozen"/>
      <selection pane="bottomLeft" activeCell="E15" sqref="E15"/>
    </sheetView>
  </sheetViews>
  <sheetFormatPr defaultColWidth="0" defaultRowHeight="13" zeroHeight="1" x14ac:dyDescent="0.3"/>
  <cols>
    <col min="1" max="1" width="2.81640625" style="84" customWidth="1"/>
    <col min="2" max="2" width="40.81640625" style="84" customWidth="1"/>
    <col min="3" max="3" width="47.453125" style="84" customWidth="1"/>
    <col min="4" max="5" width="40.81640625" style="84" customWidth="1"/>
    <col min="6" max="6" width="39.453125" style="84" bestFit="1" customWidth="1"/>
    <col min="7" max="7" width="25.81640625" style="84" customWidth="1"/>
    <col min="8" max="13" width="9.1796875" style="84" customWidth="1"/>
    <col min="14" max="15" width="0" style="84" hidden="1" customWidth="1"/>
    <col min="16" max="16384" width="9.1796875" style="84" hidden="1"/>
  </cols>
  <sheetData>
    <row r="2" spans="2:6" ht="26.5" thickBot="1" x14ac:dyDescent="0.65">
      <c r="B2" s="392" t="s">
        <v>113</v>
      </c>
      <c r="C2" s="393"/>
      <c r="D2" s="393"/>
      <c r="E2" s="393"/>
      <c r="F2" s="394"/>
    </row>
    <row r="3" spans="2:6" ht="30" customHeight="1" x14ac:dyDescent="0.3">
      <c r="B3" s="395" t="s">
        <v>114</v>
      </c>
      <c r="C3" s="395"/>
      <c r="D3" s="395"/>
      <c r="E3" s="395"/>
      <c r="F3" s="395"/>
    </row>
    <row r="4" spans="2:6" ht="15" thickBot="1" x14ac:dyDescent="0.35">
      <c r="B4" s="167"/>
      <c r="C4" s="167"/>
      <c r="D4" s="167"/>
      <c r="E4" s="167"/>
      <c r="F4" s="167"/>
    </row>
    <row r="5" spans="2:6" ht="14.5" x14ac:dyDescent="0.3">
      <c r="B5" s="396" t="s">
        <v>115</v>
      </c>
      <c r="C5" s="396"/>
      <c r="D5" s="322"/>
      <c r="E5" s="167"/>
      <c r="F5" s="167"/>
    </row>
    <row r="6" spans="2:6" ht="15" thickBot="1" x14ac:dyDescent="0.35">
      <c r="B6" s="374" t="s">
        <v>116</v>
      </c>
      <c r="C6" s="397"/>
      <c r="D6" s="323"/>
      <c r="E6" s="167"/>
      <c r="F6" s="167"/>
    </row>
    <row r="7" spans="2:6" ht="14.5" x14ac:dyDescent="0.35">
      <c r="B7" s="293"/>
      <c r="C7" s="293"/>
      <c r="D7" s="293"/>
      <c r="E7" s="166"/>
      <c r="F7" s="166"/>
    </row>
    <row r="8" spans="2:6" ht="14.5" customHeight="1" x14ac:dyDescent="0.35">
      <c r="B8" s="398" t="s">
        <v>117</v>
      </c>
      <c r="C8" s="398"/>
      <c r="D8" s="398"/>
      <c r="E8" s="166"/>
      <c r="F8" s="166"/>
    </row>
    <row r="9" spans="2:6" ht="30" customHeight="1" x14ac:dyDescent="0.35">
      <c r="B9" s="399" t="s">
        <v>118</v>
      </c>
      <c r="C9" s="400"/>
      <c r="D9" s="400"/>
      <c r="E9" s="166"/>
      <c r="F9" s="166"/>
    </row>
    <row r="10" spans="2:6" ht="14.5" customHeight="1" x14ac:dyDescent="0.35">
      <c r="B10" s="401" t="s">
        <v>119</v>
      </c>
      <c r="C10" s="402"/>
      <c r="D10" s="295">
        <v>0</v>
      </c>
      <c r="E10" s="168"/>
      <c r="F10" s="168"/>
    </row>
    <row r="11" spans="2:6" ht="14.5" customHeight="1" x14ac:dyDescent="0.35">
      <c r="B11" s="403" t="s">
        <v>120</v>
      </c>
      <c r="C11" s="404"/>
      <c r="D11" s="296">
        <v>0</v>
      </c>
      <c r="E11" s="168"/>
      <c r="F11" s="168"/>
    </row>
    <row r="12" spans="2:6" ht="14.5" customHeight="1" x14ac:dyDescent="0.35">
      <c r="B12" s="403" t="s">
        <v>121</v>
      </c>
      <c r="C12" s="404"/>
      <c r="D12" s="296">
        <v>0</v>
      </c>
      <c r="E12" s="168"/>
      <c r="F12" s="168"/>
    </row>
    <row r="13" spans="2:6" ht="14.5" customHeight="1" x14ac:dyDescent="0.35">
      <c r="B13" s="403" t="s">
        <v>122</v>
      </c>
      <c r="C13" s="404"/>
      <c r="D13" s="296">
        <v>0</v>
      </c>
      <c r="E13" s="168"/>
      <c r="F13"/>
    </row>
    <row r="14" spans="2:6" ht="14.5" customHeight="1" x14ac:dyDescent="0.35">
      <c r="B14" s="405" t="s">
        <v>123</v>
      </c>
      <c r="C14" s="406"/>
      <c r="D14" s="297">
        <v>0</v>
      </c>
      <c r="E14" s="168"/>
      <c r="F14"/>
    </row>
    <row r="15" spans="2:6" ht="14.5" x14ac:dyDescent="0.35">
      <c r="B15" s="168"/>
      <c r="C15" s="168"/>
      <c r="D15" s="168"/>
      <c r="E15" s="168"/>
      <c r="F15"/>
    </row>
    <row r="16" spans="2:6" ht="14.5" x14ac:dyDescent="0.35">
      <c r="B16" s="373" t="s">
        <v>124</v>
      </c>
      <c r="C16" s="373"/>
      <c r="D16" s="373"/>
      <c r="E16" s="168"/>
      <c r="F16" s="246"/>
    </row>
    <row r="17" spans="2:6" ht="30" customHeight="1" x14ac:dyDescent="0.35">
      <c r="B17" s="374" t="s">
        <v>125</v>
      </c>
      <c r="C17" s="375"/>
      <c r="D17" s="375"/>
      <c r="E17" s="168"/>
      <c r="F17" s="246"/>
    </row>
    <row r="18" spans="2:6" ht="14.5" x14ac:dyDescent="0.3">
      <c r="B18" s="376" t="s">
        <v>126</v>
      </c>
      <c r="C18" s="377"/>
      <c r="D18" s="169" t="s">
        <v>20</v>
      </c>
      <c r="E18" s="170"/>
      <c r="F18" s="246"/>
    </row>
    <row r="19" spans="2:6" ht="14.5" x14ac:dyDescent="0.3">
      <c r="B19" s="378" t="s">
        <v>127</v>
      </c>
      <c r="C19" s="379"/>
      <c r="D19" s="171" t="s">
        <v>20</v>
      </c>
      <c r="E19" s="170"/>
      <c r="F19" s="246"/>
    </row>
    <row r="20" spans="2:6" ht="14.5" x14ac:dyDescent="0.3">
      <c r="B20" s="380" t="s">
        <v>128</v>
      </c>
      <c r="C20" s="381"/>
      <c r="D20" s="172" t="s">
        <v>20</v>
      </c>
      <c r="E20" s="170"/>
      <c r="F20" s="246"/>
    </row>
    <row r="21" spans="2:6" ht="15" thickBot="1" x14ac:dyDescent="0.35">
      <c r="B21" s="298"/>
      <c r="C21" s="298"/>
      <c r="D21" s="298"/>
      <c r="E21" s="299"/>
      <c r="F21" s="390" t="s">
        <v>129</v>
      </c>
    </row>
    <row r="22" spans="2:6" ht="14.5" x14ac:dyDescent="0.3">
      <c r="B22" s="382" t="s">
        <v>130</v>
      </c>
      <c r="C22" s="383"/>
      <c r="D22" s="386">
        <f>'Criteria Emissions'!C56</f>
        <v>0</v>
      </c>
      <c r="E22" s="299"/>
      <c r="F22" s="391"/>
    </row>
    <row r="23" spans="2:6" ht="164.15" customHeight="1" thickBot="1" x14ac:dyDescent="0.35">
      <c r="B23" s="384"/>
      <c r="C23" s="385"/>
      <c r="D23" s="387"/>
      <c r="E23" s="299"/>
      <c r="F23" s="388" t="s">
        <v>131</v>
      </c>
    </row>
    <row r="24" spans="2:6" ht="14.5" x14ac:dyDescent="0.3">
      <c r="B24" s="300"/>
      <c r="C24" s="300"/>
      <c r="D24" s="301"/>
      <c r="E24" s="299"/>
      <c r="F24" s="389"/>
    </row>
    <row r="25" spans="2:6" ht="14.5" x14ac:dyDescent="0.35">
      <c r="B25" s="365" t="s">
        <v>132</v>
      </c>
      <c r="C25" s="365"/>
      <c r="D25" s="365"/>
      <c r="E25" s="299"/>
      <c r="F25" s="302"/>
    </row>
    <row r="26" spans="2:6" x14ac:dyDescent="0.3">
      <c r="B26" s="366" t="s">
        <v>133</v>
      </c>
      <c r="C26" s="366"/>
      <c r="D26" s="366"/>
      <c r="E26" s="366"/>
      <c r="F26" s="366"/>
    </row>
    <row r="27" spans="2:6" ht="15.5" x14ac:dyDescent="0.3">
      <c r="B27" s="303" t="s">
        <v>134</v>
      </c>
      <c r="C27" s="304" t="s">
        <v>135</v>
      </c>
      <c r="D27" s="303" t="s">
        <v>136</v>
      </c>
      <c r="E27" s="305" t="s">
        <v>137</v>
      </c>
      <c r="F27" s="303" t="s">
        <v>138</v>
      </c>
    </row>
    <row r="28" spans="2:6" ht="29" x14ac:dyDescent="0.3">
      <c r="B28" s="306" t="s">
        <v>139</v>
      </c>
      <c r="C28" s="307" t="s">
        <v>140</v>
      </c>
      <c r="D28" s="308">
        <f>35</f>
        <v>35</v>
      </c>
      <c r="E28" s="309">
        <f>D28*D22</f>
        <v>0</v>
      </c>
      <c r="F28" s="310" t="s">
        <v>141</v>
      </c>
    </row>
    <row r="29" spans="2:6" ht="29" x14ac:dyDescent="0.3">
      <c r="B29" s="311" t="s">
        <v>142</v>
      </c>
      <c r="C29" s="307" t="s">
        <v>143</v>
      </c>
      <c r="D29" s="312">
        <f>30</f>
        <v>30</v>
      </c>
      <c r="E29" s="309">
        <f>D29*D22</f>
        <v>0</v>
      </c>
      <c r="F29" s="311" t="s">
        <v>144</v>
      </c>
    </row>
    <row r="30" spans="2:6" ht="14.5" x14ac:dyDescent="0.3">
      <c r="B30" s="367" t="s">
        <v>145</v>
      </c>
      <c r="C30" s="294" t="s">
        <v>146</v>
      </c>
      <c r="D30" s="313">
        <f>28</f>
        <v>28</v>
      </c>
      <c r="E30" s="314">
        <f>D30*D22</f>
        <v>0</v>
      </c>
      <c r="F30" s="367" t="s">
        <v>144</v>
      </c>
    </row>
    <row r="31" spans="2:6" ht="14.5" x14ac:dyDescent="0.3">
      <c r="B31" s="368"/>
      <c r="C31" s="316" t="s">
        <v>147</v>
      </c>
      <c r="D31" s="317">
        <f>35</f>
        <v>35</v>
      </c>
      <c r="E31" s="318">
        <f>D31*D22</f>
        <v>0</v>
      </c>
      <c r="F31" s="368"/>
    </row>
    <row r="32" spans="2:6" ht="14.5" x14ac:dyDescent="0.3">
      <c r="B32" s="367" t="s">
        <v>148</v>
      </c>
      <c r="C32" s="369" t="s">
        <v>149</v>
      </c>
      <c r="D32" s="319">
        <f>18</f>
        <v>18</v>
      </c>
      <c r="E32" s="371">
        <f>D32*D22</f>
        <v>0</v>
      </c>
      <c r="F32" s="367" t="s">
        <v>150</v>
      </c>
    </row>
    <row r="33" spans="2:6" ht="14.5" x14ac:dyDescent="0.3">
      <c r="B33" s="368"/>
      <c r="C33" s="370"/>
      <c r="D33" s="315" t="s">
        <v>151</v>
      </c>
      <c r="E33" s="372"/>
      <c r="F33" s="368"/>
    </row>
  </sheetData>
  <protectedRanges>
    <protectedRange sqref="B5:D7 B15:D23" name="Range1"/>
    <protectedRange sqref="B8:D14" name="Range1_1"/>
  </protectedRanges>
  <mergeCells count="29">
    <mergeCell ref="B22:C23"/>
    <mergeCell ref="D22:D23"/>
    <mergeCell ref="F23:F24"/>
    <mergeCell ref="F21:F22"/>
    <mergeCell ref="B2:F2"/>
    <mergeCell ref="B3:F3"/>
    <mergeCell ref="B5:C5"/>
    <mergeCell ref="D5:D6"/>
    <mergeCell ref="B6:C6"/>
    <mergeCell ref="B8:D8"/>
    <mergeCell ref="B9:D9"/>
    <mergeCell ref="B10:C10"/>
    <mergeCell ref="B11:C11"/>
    <mergeCell ref="B12:C12"/>
    <mergeCell ref="B13:C13"/>
    <mergeCell ref="B14:C14"/>
    <mergeCell ref="B16:D16"/>
    <mergeCell ref="B17:D17"/>
    <mergeCell ref="B18:C18"/>
    <mergeCell ref="B19:C19"/>
    <mergeCell ref="B20:C20"/>
    <mergeCell ref="B25:D25"/>
    <mergeCell ref="B26:F26"/>
    <mergeCell ref="B30:B31"/>
    <mergeCell ref="F30:F31"/>
    <mergeCell ref="B32:B33"/>
    <mergeCell ref="C32:C33"/>
    <mergeCell ref="E32:E33"/>
    <mergeCell ref="F32:F33"/>
  </mergeCells>
  <conditionalFormatting sqref="B10">
    <cfRule type="cellIs" dxfId="8" priority="2" operator="equal">
      <formula>0</formula>
    </cfRule>
  </conditionalFormatting>
  <conditionalFormatting sqref="B11:B14">
    <cfRule type="cellIs" dxfId="7" priority="1" operator="equal">
      <formula>0</formula>
    </cfRule>
  </conditionalFormatting>
  <conditionalFormatting sqref="D5:D6">
    <cfRule type="cellIs" dxfId="6" priority="5" operator="equal">
      <formula>0</formula>
    </cfRule>
  </conditionalFormatting>
  <conditionalFormatting sqref="D18:D20">
    <cfRule type="cellIs" dxfId="5" priority="4" operator="equal">
      <formula>"[Select]"</formula>
    </cfRule>
  </conditionalFormatting>
  <conditionalFormatting sqref="D22:D23">
    <cfRule type="cellIs" dxfId="4" priority="3" operator="greaterThan">
      <formula>0</formula>
    </cfRule>
  </conditionalFormatting>
  <hyperlinks>
    <hyperlink ref="F30" r:id="rId1" display="Link" xr:uid="{38C67F82-3058-4D39-ACBF-EACD7236E4D3}"/>
    <hyperlink ref="B30" r:id="rId2" display="Carbon Boréale" xr:uid="{4C6B3BA4-838A-453E-A9EA-2F714EE72683}"/>
    <hyperlink ref="D33" r:id="rId3" display="Verify CAD/USD conversion rate" xr:uid="{1008663B-3A1D-4774-A8F2-16507CC1EF4E}"/>
    <hyperlink ref="B32:B33" r:id="rId4" display="The Gold Standard Climate+ Portfolio" xr:uid="{D984C339-1F90-4A41-84DE-767325D61BF4}"/>
    <hyperlink ref="F32:F33" r:id="rId5" display="Purchase offsets (USD)" xr:uid="{701F8A9B-7254-413D-8584-C8A97A45B8F2}"/>
    <hyperlink ref="B30:B31" r:id="rId6" display="Carbon Boréale" xr:uid="{BC8D95EF-C135-4B9E-BBC1-1B2C82303D01}"/>
    <hyperlink ref="F30:F31" r:id="rId7" display="Purchase offsets" xr:uid="{7AA1174A-A7D1-4B4F-BA59-EF7FB40C34A4}"/>
    <hyperlink ref="B29" r:id="rId8" display="Bourse du Carbone Scol’ERE" xr:uid="{5C478476-6138-4610-B731-AA96C9869E49}"/>
    <hyperlink ref="F29" r:id="rId9" xr:uid="{135FC8EC-AF99-4A52-8475-AE0B1AE8FAE0}"/>
    <hyperlink ref="B28" r:id="rId10" display="Bayano-McGill Reforestation Project " xr:uid="{5416E05C-ED86-4854-A648-FF5C1C5D780D}"/>
    <hyperlink ref="F28" r:id="rId11" xr:uid="{FE2DFAF1-272F-4AFE-9718-85EC62F14DB7}"/>
  </hyperlinks>
  <pageMargins left="0.7" right="0.7" top="0.75" bottom="0.75" header="0.3" footer="0.3"/>
  <pageSetup orientation="portrait" r:id="rId12"/>
  <drawing r:id="rId13"/>
  <extLst>
    <ext xmlns:x14="http://schemas.microsoft.com/office/spreadsheetml/2009/9/main" uri="{CCE6A557-97BC-4b89-ADB6-D9C93CAAB3DF}">
      <x14:dataValidations xmlns:xm="http://schemas.microsoft.com/office/excel/2006/main" count="3">
        <x14:dataValidation type="list" allowBlank="1" showInputMessage="1" showErrorMessage="1" xr:uid="{C96CF7A2-9B68-472E-8E73-6AE35468B90C}">
          <x14:formula1>
            <xm:f>'Criteria Emissions'!$C$43:$C$53</xm:f>
          </x14:formula1>
          <xm:sqref>D20</xm:sqref>
        </x14:dataValidation>
        <x14:dataValidation type="list" allowBlank="1" showInputMessage="1" showErrorMessage="1" xr:uid="{D58AD25A-3DAF-46E3-9FF6-A52DF3137428}">
          <x14:formula1>
            <xm:f>'Criteria Emissions'!$C$30:$C$40</xm:f>
          </x14:formula1>
          <xm:sqref>D19</xm:sqref>
        </x14:dataValidation>
        <x14:dataValidation type="list" allowBlank="1" showInputMessage="1" showErrorMessage="1" xr:uid="{110EE6CE-DF11-4EAC-983A-D188F5063919}">
          <x14:formula1>
            <xm:f>'Criteria Emissions'!$C$17:$C$27</xm:f>
          </x14:formula1>
          <xm:sqref>D18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5AAD3-2241-4C74-A92C-6261755973D0}">
  <dimension ref="B2:G338"/>
  <sheetViews>
    <sheetView topLeftCell="A37" zoomScale="80" zoomScaleNormal="80" workbookViewId="0">
      <selection activeCell="C315" sqref="C315"/>
    </sheetView>
  </sheetViews>
  <sheetFormatPr defaultRowHeight="12.5" x14ac:dyDescent="0.25"/>
  <cols>
    <col min="1" max="1" width="2.81640625" customWidth="1"/>
    <col min="2" max="2" width="93" bestFit="1" customWidth="1"/>
    <col min="3" max="3" width="48.81640625" customWidth="1"/>
    <col min="4" max="4" width="40" style="272" customWidth="1"/>
    <col min="5" max="5" width="27.81640625" customWidth="1"/>
    <col min="6" max="7" width="18.81640625" customWidth="1"/>
  </cols>
  <sheetData>
    <row r="2" spans="2:6" ht="14.5" x14ac:dyDescent="0.35">
      <c r="B2" s="248" t="s">
        <v>152</v>
      </c>
      <c r="C2" s="249"/>
      <c r="D2" s="262"/>
      <c r="E2" s="249"/>
      <c r="F2" s="249"/>
    </row>
    <row r="3" spans="2:6" ht="13" x14ac:dyDescent="0.3">
      <c r="B3" s="136"/>
      <c r="C3" s="136"/>
      <c r="D3" s="261"/>
      <c r="E3" s="137"/>
      <c r="F3" s="137"/>
    </row>
    <row r="4" spans="2:6" ht="14.5" x14ac:dyDescent="0.25">
      <c r="B4" s="250" t="s">
        <v>153</v>
      </c>
      <c r="C4" s="138">
        <f>'Estimated Travel Emissions - No'!D5</f>
        <v>0</v>
      </c>
      <c r="D4" s="247"/>
      <c r="E4" s="83"/>
      <c r="F4" s="83"/>
    </row>
    <row r="5" spans="2:6" ht="14.5" x14ac:dyDescent="0.3">
      <c r="B5" s="140"/>
      <c r="C5" s="141"/>
      <c r="D5" s="142"/>
      <c r="E5" s="142"/>
      <c r="F5" s="137"/>
    </row>
    <row r="6" spans="2:6" ht="14.5" x14ac:dyDescent="0.35">
      <c r="B6" s="250" t="s">
        <v>154</v>
      </c>
      <c r="C6" s="251"/>
      <c r="D6" s="263"/>
      <c r="E6" s="174" t="s">
        <v>155</v>
      </c>
      <c r="F6" s="175" t="s">
        <v>156</v>
      </c>
    </row>
    <row r="7" spans="2:6" ht="14.5" x14ac:dyDescent="0.35">
      <c r="B7" s="143" t="s">
        <v>157</v>
      </c>
      <c r="C7" s="144">
        <f>'Estimated Travel Emissions - No'!D10</f>
        <v>0</v>
      </c>
      <c r="D7" s="264">
        <f>C7*E7</f>
        <v>0</v>
      </c>
      <c r="E7" s="137">
        <v>0.5</v>
      </c>
      <c r="F7" s="145" t="s">
        <v>158</v>
      </c>
    </row>
    <row r="8" spans="2:6" ht="14.5" x14ac:dyDescent="0.35">
      <c r="B8" s="143" t="s">
        <v>159</v>
      </c>
      <c r="C8" s="144">
        <f>'Estimated Travel Emissions - No'!D11</f>
        <v>0</v>
      </c>
      <c r="D8" s="264">
        <f>C8*E8</f>
        <v>0</v>
      </c>
      <c r="E8" s="137">
        <v>1</v>
      </c>
      <c r="F8" s="145" t="s">
        <v>160</v>
      </c>
    </row>
    <row r="9" spans="2:6" ht="14.5" x14ac:dyDescent="0.35">
      <c r="B9" s="143" t="s">
        <v>161</v>
      </c>
      <c r="C9" s="144">
        <f>'Estimated Travel Emissions - No'!D12</f>
        <v>0</v>
      </c>
      <c r="D9" s="264">
        <f>C9*E9</f>
        <v>0</v>
      </c>
      <c r="E9" s="137">
        <v>2</v>
      </c>
      <c r="F9" s="145" t="s">
        <v>162</v>
      </c>
    </row>
    <row r="10" spans="2:6" ht="14.5" x14ac:dyDescent="0.35">
      <c r="B10" s="143" t="s">
        <v>163</v>
      </c>
      <c r="C10" s="144">
        <f>'Estimated Travel Emissions - No'!D13</f>
        <v>0</v>
      </c>
      <c r="D10" s="264">
        <f>C10*E10</f>
        <v>0</v>
      </c>
      <c r="E10" s="137">
        <v>3</v>
      </c>
      <c r="F10" s="145" t="s">
        <v>164</v>
      </c>
    </row>
    <row r="11" spans="2:6" ht="15" thickBot="1" x14ac:dyDescent="0.4">
      <c r="B11" s="143" t="s">
        <v>165</v>
      </c>
      <c r="C11" s="146">
        <f>'Estimated Travel Emissions - No'!D14</f>
        <v>0</v>
      </c>
      <c r="D11" s="264">
        <f>C11*E11</f>
        <v>0</v>
      </c>
      <c r="E11" s="137">
        <v>4</v>
      </c>
      <c r="F11" s="145" t="s">
        <v>166</v>
      </c>
    </row>
    <row r="12" spans="2:6" ht="15" thickBot="1" x14ac:dyDescent="0.4">
      <c r="B12" s="147"/>
      <c r="C12" s="148" t="s">
        <v>167</v>
      </c>
      <c r="D12" s="265">
        <f>SUM(D7:D11)</f>
        <v>0</v>
      </c>
      <c r="E12" s="137"/>
      <c r="F12" s="137"/>
    </row>
    <row r="13" spans="2:6" ht="14.5" x14ac:dyDescent="0.35">
      <c r="B13" s="139"/>
      <c r="C13" s="83"/>
      <c r="D13" s="264"/>
      <c r="E13" s="137"/>
      <c r="F13" s="137"/>
    </row>
    <row r="14" spans="2:6" ht="14.5" x14ac:dyDescent="0.35">
      <c r="B14" s="149" t="s">
        <v>168</v>
      </c>
      <c r="C14" s="144">
        <f>SUM(C7:C11)</f>
        <v>0</v>
      </c>
      <c r="D14" s="266"/>
      <c r="E14" s="137"/>
      <c r="F14" s="137"/>
    </row>
    <row r="15" spans="2:6" ht="14.5" x14ac:dyDescent="0.35">
      <c r="B15" s="149" t="s">
        <v>169</v>
      </c>
      <c r="C15" s="144">
        <f>C4-C14</f>
        <v>0</v>
      </c>
      <c r="D15" s="266"/>
      <c r="E15" s="137"/>
      <c r="F15" s="137"/>
    </row>
    <row r="17" spans="2:7" ht="14.5" x14ac:dyDescent="0.35">
      <c r="B17" s="151" t="s">
        <v>126</v>
      </c>
      <c r="C17" s="152" t="s">
        <v>20</v>
      </c>
      <c r="D17" s="267"/>
      <c r="E17" s="174" t="s">
        <v>155</v>
      </c>
      <c r="F17" s="174" t="s">
        <v>170</v>
      </c>
      <c r="G17" s="174" t="s">
        <v>171</v>
      </c>
    </row>
    <row r="18" spans="2:7" ht="14.5" x14ac:dyDescent="0.3">
      <c r="B18" s="153"/>
      <c r="C18" s="152" t="s">
        <v>172</v>
      </c>
      <c r="D18" s="264">
        <f>C15*E18*F18*G18</f>
        <v>0</v>
      </c>
      <c r="E18" s="137">
        <v>0</v>
      </c>
      <c r="F18" s="137">
        <v>2</v>
      </c>
      <c r="G18" s="137">
        <v>0.26</v>
      </c>
    </row>
    <row r="19" spans="2:7" ht="14.5" x14ac:dyDescent="0.3">
      <c r="B19" s="153"/>
      <c r="C19" s="152" t="s">
        <v>173</v>
      </c>
      <c r="D19" s="264">
        <f>C15*E19*F19*G19</f>
        <v>0</v>
      </c>
      <c r="E19" s="137">
        <v>0</v>
      </c>
      <c r="F19" s="137">
        <v>2</v>
      </c>
      <c r="G19" s="137">
        <v>0.27</v>
      </c>
    </row>
    <row r="20" spans="2:7" ht="14.5" x14ac:dyDescent="0.3">
      <c r="B20" s="153"/>
      <c r="C20" s="152" t="s">
        <v>174</v>
      </c>
      <c r="D20" s="264">
        <f>C15*E20*F20*G20</f>
        <v>0</v>
      </c>
      <c r="E20" s="137">
        <v>0</v>
      </c>
      <c r="F20" s="137">
        <v>2</v>
      </c>
      <c r="G20" s="137">
        <v>0.2</v>
      </c>
    </row>
    <row r="21" spans="2:7" ht="14.5" x14ac:dyDescent="0.3">
      <c r="B21" s="153"/>
      <c r="C21" s="152" t="s">
        <v>175</v>
      </c>
      <c r="D21" s="264">
        <f>C15*E21*F21*G21</f>
        <v>0</v>
      </c>
      <c r="E21" s="137">
        <v>0</v>
      </c>
      <c r="F21" s="137">
        <v>2</v>
      </c>
      <c r="G21" s="137">
        <v>0.36</v>
      </c>
    </row>
    <row r="22" spans="2:7" ht="14.5" x14ac:dyDescent="0.3">
      <c r="B22" s="144"/>
      <c r="C22" s="152" t="s">
        <v>176</v>
      </c>
      <c r="D22" s="264">
        <f>C15*E22*F22*G22</f>
        <v>0</v>
      </c>
      <c r="E22" s="137">
        <v>0</v>
      </c>
      <c r="F22" s="137">
        <v>2</v>
      </c>
      <c r="G22" s="137">
        <v>0.13</v>
      </c>
    </row>
    <row r="23" spans="2:7" ht="14.5" x14ac:dyDescent="0.3">
      <c r="B23" s="144"/>
      <c r="C23" s="152" t="s">
        <v>177</v>
      </c>
      <c r="D23" s="264">
        <f>C15*E23*F23*G23</f>
        <v>0</v>
      </c>
      <c r="E23" s="137">
        <v>0</v>
      </c>
      <c r="F23" s="137">
        <v>2</v>
      </c>
      <c r="G23" s="137">
        <v>0.28000000000000003</v>
      </c>
    </row>
    <row r="24" spans="2:7" ht="14.5" x14ac:dyDescent="0.3">
      <c r="B24" s="144"/>
      <c r="C24" s="152" t="s">
        <v>178</v>
      </c>
      <c r="D24" s="264">
        <f>C14*E24*F24*G24</f>
        <v>0</v>
      </c>
      <c r="E24" s="137">
        <v>0</v>
      </c>
      <c r="F24" s="137">
        <v>2</v>
      </c>
      <c r="G24" s="173">
        <f>1/3</f>
        <v>0.33333333333333331</v>
      </c>
    </row>
    <row r="25" spans="2:7" ht="14.5" x14ac:dyDescent="0.3">
      <c r="B25" s="144"/>
      <c r="C25" s="152" t="s">
        <v>179</v>
      </c>
      <c r="D25" s="264">
        <f>C15*E25*F25*G25</f>
        <v>0</v>
      </c>
      <c r="E25" s="137">
        <v>0</v>
      </c>
      <c r="F25" s="137">
        <v>2</v>
      </c>
      <c r="G25" s="137">
        <v>0.5</v>
      </c>
    </row>
    <row r="26" spans="2:7" ht="14.5" x14ac:dyDescent="0.3">
      <c r="B26" s="144"/>
      <c r="C26" s="154" t="s">
        <v>180</v>
      </c>
      <c r="D26" s="264">
        <f>C15*E26*F26*G26</f>
        <v>0</v>
      </c>
      <c r="E26" s="137">
        <v>0</v>
      </c>
      <c r="F26" s="137">
        <v>2</v>
      </c>
      <c r="G26" s="137">
        <v>1</v>
      </c>
    </row>
    <row r="27" spans="2:7" ht="15" thickBot="1" x14ac:dyDescent="0.35">
      <c r="B27" s="144"/>
      <c r="C27" s="154" t="s">
        <v>181</v>
      </c>
      <c r="D27" s="264">
        <f>C16*E27*F27*G27</f>
        <v>0</v>
      </c>
      <c r="E27" s="137">
        <v>0</v>
      </c>
      <c r="F27" s="137">
        <v>2</v>
      </c>
      <c r="G27" s="137">
        <v>0</v>
      </c>
    </row>
    <row r="28" spans="2:7" ht="15" thickBot="1" x14ac:dyDescent="0.35">
      <c r="B28" s="83"/>
      <c r="C28" s="148" t="s">
        <v>182</v>
      </c>
      <c r="D28" s="268">
        <f>VLOOKUP('Estimated Travel Emissions - No'!D18,'Criteria Emissions'!C17:D27,2,0)</f>
        <v>0</v>
      </c>
      <c r="E28" s="137"/>
      <c r="F28" s="137"/>
      <c r="G28" s="137"/>
    </row>
    <row r="29" spans="2:7" ht="14.5" x14ac:dyDescent="0.3">
      <c r="B29" s="83"/>
      <c r="C29" s="247"/>
      <c r="D29" s="264"/>
      <c r="E29" s="155"/>
      <c r="F29" s="137"/>
      <c r="G29" s="137"/>
    </row>
    <row r="30" spans="2:7" ht="14.5" x14ac:dyDescent="0.3">
      <c r="B30" s="153" t="s">
        <v>127</v>
      </c>
      <c r="C30" s="152" t="s">
        <v>20</v>
      </c>
      <c r="D30" s="264"/>
      <c r="E30" s="174" t="s">
        <v>155</v>
      </c>
      <c r="F30" s="174" t="s">
        <v>170</v>
      </c>
      <c r="G30" s="174" t="s">
        <v>171</v>
      </c>
    </row>
    <row r="31" spans="2:7" ht="14.5" x14ac:dyDescent="0.3">
      <c r="B31" s="144"/>
      <c r="C31" s="152" t="s">
        <v>183</v>
      </c>
      <c r="D31" s="264">
        <f>C15*E31*F31*G31</f>
        <v>0</v>
      </c>
      <c r="E31" s="150">
        <f>'References - Combined'!O8</f>
        <v>1.2403555970575471E-3</v>
      </c>
      <c r="F31" s="137">
        <v>2</v>
      </c>
      <c r="G31" s="137">
        <v>0.6</v>
      </c>
    </row>
    <row r="32" spans="2:7" ht="14.5" x14ac:dyDescent="0.3">
      <c r="B32" s="144"/>
      <c r="C32" s="152" t="s">
        <v>184</v>
      </c>
      <c r="D32" s="264">
        <f>C15*E32*F32*G32</f>
        <v>0</v>
      </c>
      <c r="E32" s="150">
        <f>'References - Combined'!O23</f>
        <v>1.1268294231828015E-3</v>
      </c>
      <c r="F32" s="137">
        <v>2</v>
      </c>
      <c r="G32" s="137">
        <v>0.6</v>
      </c>
    </row>
    <row r="33" spans="2:7" ht="14.5" x14ac:dyDescent="0.3">
      <c r="B33" s="144"/>
      <c r="C33" s="152" t="s">
        <v>185</v>
      </c>
      <c r="D33" s="264">
        <f>C15*E33*F33*G33</f>
        <v>0</v>
      </c>
      <c r="E33" s="150">
        <f>'References - Combined'!O37</f>
        <v>4.9599849660277246E-3</v>
      </c>
      <c r="F33" s="137">
        <v>2</v>
      </c>
      <c r="G33" s="137">
        <v>0.35</v>
      </c>
    </row>
    <row r="34" spans="2:7" ht="14.5" x14ac:dyDescent="0.3">
      <c r="B34" s="144"/>
      <c r="C34" s="152" t="s">
        <v>186</v>
      </c>
      <c r="D34" s="264">
        <f>C15*E34*F34*G34</f>
        <v>0</v>
      </c>
      <c r="E34" s="150">
        <f>'References - Students'!O8</f>
        <v>1.2276684388887206E-3</v>
      </c>
      <c r="F34" s="137">
        <v>2</v>
      </c>
      <c r="G34" s="137">
        <v>0.56000000000000005</v>
      </c>
    </row>
    <row r="35" spans="2:7" ht="14.5" x14ac:dyDescent="0.3">
      <c r="B35" s="144"/>
      <c r="C35" s="152" t="s">
        <v>187</v>
      </c>
      <c r="D35" s="264">
        <f>F35*E35*G35*C15</f>
        <v>0</v>
      </c>
      <c r="E35" s="150">
        <f>'References - Staff'!O8</f>
        <v>1.3398533061399949E-3</v>
      </c>
      <c r="F35" s="137">
        <v>2</v>
      </c>
      <c r="G35" s="137">
        <v>0.7</v>
      </c>
    </row>
    <row r="36" spans="2:7" ht="14.5" x14ac:dyDescent="0.3">
      <c r="B36" s="144"/>
      <c r="C36" s="152" t="s">
        <v>188</v>
      </c>
      <c r="D36" s="264">
        <f>C15*E36*F36*G36</f>
        <v>0</v>
      </c>
      <c r="E36" s="150">
        <f>'References - Faculty'!O8</f>
        <v>1.0229810623476629E-3</v>
      </c>
      <c r="F36" s="137">
        <v>2</v>
      </c>
      <c r="G36" s="137">
        <v>0.48</v>
      </c>
    </row>
    <row r="37" spans="2:7" ht="14.5" x14ac:dyDescent="0.3">
      <c r="B37" s="144"/>
      <c r="C37" s="152" t="s">
        <v>178</v>
      </c>
      <c r="D37" s="264">
        <f>F37*E37*G37*C15</f>
        <v>0</v>
      </c>
      <c r="E37" s="150">
        <f>E31</f>
        <v>1.2403555970575471E-3</v>
      </c>
      <c r="F37" s="137">
        <v>2</v>
      </c>
      <c r="G37" s="173">
        <f>1/3</f>
        <v>0.33333333333333331</v>
      </c>
    </row>
    <row r="38" spans="2:7" ht="14.5" x14ac:dyDescent="0.3">
      <c r="B38" s="144"/>
      <c r="C38" s="152" t="s">
        <v>179</v>
      </c>
      <c r="D38" s="264">
        <f>C15*E38*F38*G38</f>
        <v>0</v>
      </c>
      <c r="E38" s="150">
        <f>E31</f>
        <v>1.2403555970575471E-3</v>
      </c>
      <c r="F38" s="137">
        <v>2</v>
      </c>
      <c r="G38" s="137">
        <v>0.5</v>
      </c>
    </row>
    <row r="39" spans="2:7" ht="14.5" x14ac:dyDescent="0.3">
      <c r="B39" s="144"/>
      <c r="C39" s="154" t="s">
        <v>180</v>
      </c>
      <c r="D39" s="264">
        <f>C15*E39*F39*G39</f>
        <v>0</v>
      </c>
      <c r="E39" s="150">
        <f>E31</f>
        <v>1.2403555970575471E-3</v>
      </c>
      <c r="F39" s="137">
        <v>2</v>
      </c>
      <c r="G39" s="137">
        <v>1</v>
      </c>
    </row>
    <row r="40" spans="2:7" ht="15" thickBot="1" x14ac:dyDescent="0.35">
      <c r="B40" s="144"/>
      <c r="C40" s="154" t="s">
        <v>181</v>
      </c>
      <c r="D40" s="264">
        <f>C15*E40*F40*G40</f>
        <v>0</v>
      </c>
      <c r="E40" s="150">
        <f>E31</f>
        <v>1.2403555970575471E-3</v>
      </c>
      <c r="F40" s="137">
        <v>2</v>
      </c>
      <c r="G40" s="137">
        <v>0</v>
      </c>
    </row>
    <row r="41" spans="2:7" ht="15" thickBot="1" x14ac:dyDescent="0.35">
      <c r="B41" s="83"/>
      <c r="C41" s="148" t="s">
        <v>189</v>
      </c>
      <c r="D41" s="268">
        <f>VLOOKUP('Estimated Travel Emissions - No'!D19,'Criteria Emissions'!C30:D40,2,0)</f>
        <v>0</v>
      </c>
      <c r="E41" s="137"/>
      <c r="F41" s="137"/>
      <c r="G41" s="137"/>
    </row>
    <row r="42" spans="2:7" ht="14.5" x14ac:dyDescent="0.3">
      <c r="B42" s="83"/>
      <c r="C42" s="247"/>
      <c r="D42" s="264"/>
      <c r="E42" s="155"/>
      <c r="F42" s="137"/>
      <c r="G42" s="137"/>
    </row>
    <row r="43" spans="2:7" ht="14.5" x14ac:dyDescent="0.3">
      <c r="B43" s="151" t="s">
        <v>128</v>
      </c>
      <c r="C43" s="152" t="s">
        <v>20</v>
      </c>
      <c r="D43" s="264"/>
      <c r="E43" s="174" t="s">
        <v>155</v>
      </c>
      <c r="F43" s="174" t="s">
        <v>170</v>
      </c>
      <c r="G43" s="174" t="s">
        <v>171</v>
      </c>
    </row>
    <row r="44" spans="2:7" ht="14.5" x14ac:dyDescent="0.3">
      <c r="B44" s="144"/>
      <c r="C44" s="152" t="s">
        <v>190</v>
      </c>
      <c r="D44" s="264">
        <f>C15*E44*F44*G44</f>
        <v>0</v>
      </c>
      <c r="E44" s="150">
        <f>'References - Combined'!O11</f>
        <v>2.9113294822388719E-3</v>
      </c>
      <c r="F44" s="137">
        <v>2</v>
      </c>
      <c r="G44" s="137">
        <v>0.14000000000000001</v>
      </c>
    </row>
    <row r="45" spans="2:7" ht="14.5" x14ac:dyDescent="0.3">
      <c r="B45" s="144"/>
      <c r="C45" s="152" t="s">
        <v>191</v>
      </c>
      <c r="D45" s="264">
        <f>C15*E45*F45*G45</f>
        <v>0</v>
      </c>
      <c r="E45" s="150">
        <f>'References - Combined'!O26</f>
        <v>2.7957664388560703E-3</v>
      </c>
      <c r="F45" s="137">
        <v>2</v>
      </c>
      <c r="G45" s="137">
        <v>0.13</v>
      </c>
    </row>
    <row r="46" spans="2:7" ht="14.5" x14ac:dyDescent="0.3">
      <c r="B46" s="144"/>
      <c r="C46" s="152" t="s">
        <v>192</v>
      </c>
      <c r="D46" s="264">
        <f>C15*E46*F46*G46</f>
        <v>0</v>
      </c>
      <c r="E46" s="150">
        <f>'References - Combined'!O40</f>
        <v>3.5220274773670101E-3</v>
      </c>
      <c r="F46" s="137">
        <v>2</v>
      </c>
      <c r="G46" s="137">
        <v>0.45</v>
      </c>
    </row>
    <row r="47" spans="2:7" ht="14.5" x14ac:dyDescent="0.3">
      <c r="B47" s="144"/>
      <c r="C47" s="152" t="s">
        <v>193</v>
      </c>
      <c r="D47" s="264">
        <f>F47*E47*G47*C15</f>
        <v>0</v>
      </c>
      <c r="E47" s="150">
        <f>'References - Students'!O11</f>
        <v>3.4508187210769746E-3</v>
      </c>
      <c r="F47" s="137">
        <v>2</v>
      </c>
      <c r="G47" s="137">
        <v>0.08</v>
      </c>
    </row>
    <row r="48" spans="2:7" ht="14.5" x14ac:dyDescent="0.3">
      <c r="B48" s="144"/>
      <c r="C48" s="152" t="s">
        <v>194</v>
      </c>
      <c r="D48" s="264">
        <f>C15*E48*F48*G48</f>
        <v>0</v>
      </c>
      <c r="E48" s="150">
        <f>'References - Staff'!O11</f>
        <v>2.7587696847116597E-3</v>
      </c>
      <c r="F48" s="137">
        <v>2</v>
      </c>
      <c r="G48" s="137">
        <v>0.17</v>
      </c>
    </row>
    <row r="49" spans="2:7" ht="14.5" x14ac:dyDescent="0.3">
      <c r="B49" s="144"/>
      <c r="C49" s="152" t="s">
        <v>195</v>
      </c>
      <c r="D49" s="264">
        <f>F49*E49*G49*C15</f>
        <v>0</v>
      </c>
      <c r="E49" s="150">
        <f>'References - Faculty'!O11</f>
        <v>2.7193309349821566E-3</v>
      </c>
      <c r="F49" s="137">
        <v>2</v>
      </c>
      <c r="G49" s="137">
        <v>0.24</v>
      </c>
    </row>
    <row r="50" spans="2:7" ht="14.5" x14ac:dyDescent="0.3">
      <c r="B50" s="144"/>
      <c r="C50" s="152" t="s">
        <v>178</v>
      </c>
      <c r="D50" s="264">
        <f>C15*E50*F50*G50</f>
        <v>0</v>
      </c>
      <c r="E50" s="150">
        <f>E44</f>
        <v>2.9113294822388719E-3</v>
      </c>
      <c r="F50" s="137">
        <v>2</v>
      </c>
      <c r="G50" s="173">
        <f>1/3</f>
        <v>0.33333333333333331</v>
      </c>
    </row>
    <row r="51" spans="2:7" ht="14.5" x14ac:dyDescent="0.3">
      <c r="B51" s="144"/>
      <c r="C51" s="152" t="s">
        <v>179</v>
      </c>
      <c r="D51" s="264">
        <f>F51*E51*G51*C15</f>
        <v>0</v>
      </c>
      <c r="E51" s="150">
        <f>E44</f>
        <v>2.9113294822388719E-3</v>
      </c>
      <c r="F51" s="137">
        <v>2</v>
      </c>
      <c r="G51" s="137">
        <v>0.5</v>
      </c>
    </row>
    <row r="52" spans="2:7" ht="14.5" x14ac:dyDescent="0.3">
      <c r="B52" s="144"/>
      <c r="C52" s="154" t="s">
        <v>180</v>
      </c>
      <c r="D52" s="264">
        <f>C15*E52*F52*G52</f>
        <v>0</v>
      </c>
      <c r="E52" s="150">
        <f>E44</f>
        <v>2.9113294822388719E-3</v>
      </c>
      <c r="F52" s="137">
        <v>2</v>
      </c>
      <c r="G52" s="137">
        <v>1</v>
      </c>
    </row>
    <row r="53" spans="2:7" ht="15" thickBot="1" x14ac:dyDescent="0.35">
      <c r="B53" s="144"/>
      <c r="C53" s="154" t="s">
        <v>181</v>
      </c>
      <c r="D53" s="264">
        <f>F53*E53*G53*C15</f>
        <v>0</v>
      </c>
      <c r="E53" s="150">
        <f>E44</f>
        <v>2.9113294822388719E-3</v>
      </c>
      <c r="F53" s="137">
        <v>2</v>
      </c>
      <c r="G53" s="137">
        <v>0</v>
      </c>
    </row>
    <row r="54" spans="2:7" ht="15" thickBot="1" x14ac:dyDescent="0.4">
      <c r="B54" s="156"/>
      <c r="C54" s="148" t="s">
        <v>196</v>
      </c>
      <c r="D54" s="265">
        <f>VLOOKUP('Estimated Travel Emissions - No'!D20,'Criteria Emissions'!C43:D53,2,0)</f>
        <v>0</v>
      </c>
      <c r="E54" s="137"/>
      <c r="F54" s="137"/>
      <c r="G54" s="137"/>
    </row>
    <row r="55" spans="2:7" ht="15" thickBot="1" x14ac:dyDescent="0.4">
      <c r="B55" s="156"/>
      <c r="C55" s="139"/>
      <c r="D55" s="261"/>
      <c r="E55" s="137"/>
      <c r="F55" s="137"/>
      <c r="G55" s="137"/>
    </row>
    <row r="56" spans="2:7" ht="15" thickBot="1" x14ac:dyDescent="0.3">
      <c r="B56" s="157" t="s">
        <v>197</v>
      </c>
      <c r="C56" s="158">
        <f>D12+D28+D41+D54</f>
        <v>0</v>
      </c>
      <c r="D56" s="269"/>
      <c r="E56" s="136"/>
      <c r="F56" s="136"/>
      <c r="G56" s="136"/>
    </row>
    <row r="57" spans="2:7" ht="14.5" x14ac:dyDescent="0.25">
      <c r="B57" s="160"/>
      <c r="C57" s="161"/>
      <c r="D57" s="142"/>
      <c r="E57" s="142"/>
      <c r="F57" s="142"/>
      <c r="G57" s="142"/>
    </row>
    <row r="58" spans="2:7" ht="14.5" x14ac:dyDescent="0.25">
      <c r="B58" s="252" t="s">
        <v>198</v>
      </c>
      <c r="C58" s="252"/>
      <c r="D58" s="270"/>
      <c r="E58" s="252"/>
      <c r="F58" s="252"/>
      <c r="G58" s="252"/>
    </row>
    <row r="59" spans="2:7" ht="14.5" x14ac:dyDescent="0.35">
      <c r="B59" s="162"/>
      <c r="C59" s="163"/>
      <c r="D59" s="271"/>
      <c r="E59" s="142"/>
      <c r="F59" s="142"/>
      <c r="G59" s="142"/>
    </row>
    <row r="60" spans="2:7" ht="14.5" x14ac:dyDescent="0.3">
      <c r="B60" s="260" t="s">
        <v>199</v>
      </c>
      <c r="C60" s="273" t="s">
        <v>200</v>
      </c>
      <c r="D60" s="274" t="s">
        <v>201</v>
      </c>
      <c r="E60" s="18" t="s">
        <v>202</v>
      </c>
      <c r="F60" s="253"/>
      <c r="G60" s="253"/>
    </row>
    <row r="61" spans="2:7" ht="14.5" x14ac:dyDescent="0.35">
      <c r="B61" s="259" t="s">
        <v>203</v>
      </c>
      <c r="C61" s="275">
        <v>0.5</v>
      </c>
      <c r="D61" s="276"/>
      <c r="E61" s="159"/>
      <c r="F61" s="159"/>
      <c r="G61" s="159"/>
    </row>
    <row r="62" spans="2:7" ht="13" x14ac:dyDescent="0.3">
      <c r="B62" t="s">
        <v>204</v>
      </c>
      <c r="C62">
        <v>0.5</v>
      </c>
      <c r="D62" t="s">
        <v>205</v>
      </c>
      <c r="F62" s="137"/>
      <c r="G62" s="137"/>
    </row>
    <row r="63" spans="2:7" ht="14.5" x14ac:dyDescent="0.25">
      <c r="B63" t="s">
        <v>206</v>
      </c>
      <c r="C63">
        <v>0.5</v>
      </c>
      <c r="D63" t="s">
        <v>205</v>
      </c>
      <c r="E63" s="164"/>
      <c r="F63" s="164"/>
      <c r="G63" s="164"/>
    </row>
    <row r="64" spans="2:7" ht="14.5" x14ac:dyDescent="0.35">
      <c r="B64" t="s">
        <v>207</v>
      </c>
      <c r="C64">
        <v>0.5</v>
      </c>
      <c r="D64" t="s">
        <v>205</v>
      </c>
      <c r="E64" s="165"/>
      <c r="F64" s="164"/>
      <c r="G64" s="164"/>
    </row>
    <row r="65" spans="2:5" ht="14.5" x14ac:dyDescent="0.35">
      <c r="B65" t="s">
        <v>208</v>
      </c>
      <c r="C65">
        <v>0.5</v>
      </c>
      <c r="D65" t="s">
        <v>205</v>
      </c>
      <c r="E65" s="165"/>
    </row>
    <row r="66" spans="2:5" ht="14.5" x14ac:dyDescent="0.35">
      <c r="B66" t="s">
        <v>209</v>
      </c>
      <c r="C66">
        <v>0.5</v>
      </c>
      <c r="D66" t="s">
        <v>210</v>
      </c>
      <c r="E66" s="165"/>
    </row>
    <row r="67" spans="2:5" ht="14.5" x14ac:dyDescent="0.35">
      <c r="B67" t="s">
        <v>211</v>
      </c>
      <c r="C67">
        <v>0.5</v>
      </c>
      <c r="D67" t="s">
        <v>212</v>
      </c>
      <c r="E67" s="165"/>
    </row>
    <row r="68" spans="2:5" ht="14.5" x14ac:dyDescent="0.35">
      <c r="B68" s="277" t="s">
        <v>120</v>
      </c>
      <c r="C68" s="278">
        <v>1</v>
      </c>
      <c r="D68" s="279"/>
      <c r="E68" s="165"/>
    </row>
    <row r="69" spans="2:5" ht="14.5" x14ac:dyDescent="0.35">
      <c r="B69" t="s">
        <v>213</v>
      </c>
      <c r="C69">
        <v>1</v>
      </c>
      <c r="D69" t="s">
        <v>210</v>
      </c>
      <c r="E69" s="165"/>
    </row>
    <row r="70" spans="2:5" ht="14.5" x14ac:dyDescent="0.35">
      <c r="B70" t="s">
        <v>214</v>
      </c>
      <c r="C70">
        <v>1</v>
      </c>
      <c r="D70" t="s">
        <v>210</v>
      </c>
      <c r="E70" s="165"/>
    </row>
    <row r="71" spans="2:5" ht="14.5" x14ac:dyDescent="0.35">
      <c r="B71" t="s">
        <v>215</v>
      </c>
      <c r="C71">
        <v>1</v>
      </c>
      <c r="D71" t="s">
        <v>210</v>
      </c>
      <c r="E71" s="165"/>
    </row>
    <row r="72" spans="2:5" ht="14.5" x14ac:dyDescent="0.35">
      <c r="B72" t="s">
        <v>216</v>
      </c>
      <c r="C72">
        <v>1</v>
      </c>
      <c r="D72" t="s">
        <v>210</v>
      </c>
      <c r="E72" s="165"/>
    </row>
    <row r="73" spans="2:5" ht="14.5" x14ac:dyDescent="0.35">
      <c r="B73" t="s">
        <v>217</v>
      </c>
      <c r="C73">
        <v>1</v>
      </c>
      <c r="D73" t="s">
        <v>210</v>
      </c>
      <c r="E73" s="165"/>
    </row>
    <row r="74" spans="2:5" ht="14.5" x14ac:dyDescent="0.35">
      <c r="B74" t="s">
        <v>218</v>
      </c>
      <c r="C74">
        <v>1</v>
      </c>
      <c r="D74" t="s">
        <v>210</v>
      </c>
      <c r="E74" s="165"/>
    </row>
    <row r="75" spans="2:5" ht="14.5" x14ac:dyDescent="0.35">
      <c r="B75" t="s">
        <v>219</v>
      </c>
      <c r="C75">
        <v>1</v>
      </c>
      <c r="D75" t="s">
        <v>210</v>
      </c>
      <c r="E75" s="165"/>
    </row>
    <row r="76" spans="2:5" ht="14.5" x14ac:dyDescent="0.35">
      <c r="B76" t="s">
        <v>220</v>
      </c>
      <c r="C76">
        <v>1</v>
      </c>
      <c r="D76" t="s">
        <v>210</v>
      </c>
      <c r="E76" s="165"/>
    </row>
    <row r="77" spans="2:5" ht="14.5" x14ac:dyDescent="0.35">
      <c r="B77" t="s">
        <v>221</v>
      </c>
      <c r="C77">
        <v>1</v>
      </c>
      <c r="D77" t="s">
        <v>210</v>
      </c>
      <c r="E77" s="165"/>
    </row>
    <row r="78" spans="2:5" ht="14.5" x14ac:dyDescent="0.35">
      <c r="B78" t="s">
        <v>222</v>
      </c>
      <c r="C78">
        <v>1</v>
      </c>
      <c r="D78" t="s">
        <v>210</v>
      </c>
      <c r="E78" s="165"/>
    </row>
    <row r="79" spans="2:5" ht="14.5" x14ac:dyDescent="0.35">
      <c r="B79" t="s">
        <v>223</v>
      </c>
      <c r="C79">
        <v>1</v>
      </c>
      <c r="D79" t="s">
        <v>210</v>
      </c>
      <c r="E79" s="165"/>
    </row>
    <row r="80" spans="2:5" ht="14.5" x14ac:dyDescent="0.35">
      <c r="B80" t="s">
        <v>224</v>
      </c>
      <c r="C80">
        <v>1</v>
      </c>
      <c r="D80" t="s">
        <v>210</v>
      </c>
      <c r="E80" s="165"/>
    </row>
    <row r="81" spans="2:5" ht="14.5" x14ac:dyDescent="0.35">
      <c r="B81" t="s">
        <v>225</v>
      </c>
      <c r="C81">
        <v>1</v>
      </c>
      <c r="D81" t="s">
        <v>210</v>
      </c>
      <c r="E81" s="165"/>
    </row>
    <row r="82" spans="2:5" ht="14.5" x14ac:dyDescent="0.35">
      <c r="B82" t="s">
        <v>226</v>
      </c>
      <c r="C82">
        <v>1</v>
      </c>
      <c r="D82" t="s">
        <v>210</v>
      </c>
      <c r="E82" s="165"/>
    </row>
    <row r="83" spans="2:5" ht="14.5" x14ac:dyDescent="0.35">
      <c r="B83" t="s">
        <v>227</v>
      </c>
      <c r="C83">
        <v>1</v>
      </c>
      <c r="D83" t="s">
        <v>228</v>
      </c>
      <c r="E83" s="165"/>
    </row>
    <row r="84" spans="2:5" ht="14.5" x14ac:dyDescent="0.35">
      <c r="B84" t="s">
        <v>229</v>
      </c>
      <c r="C84">
        <v>1</v>
      </c>
      <c r="D84" t="s">
        <v>212</v>
      </c>
      <c r="E84" s="165"/>
    </row>
    <row r="85" spans="2:5" ht="14.5" x14ac:dyDescent="0.35">
      <c r="B85" t="s">
        <v>230</v>
      </c>
      <c r="C85">
        <v>1</v>
      </c>
      <c r="D85" t="s">
        <v>212</v>
      </c>
      <c r="E85" s="165"/>
    </row>
    <row r="86" spans="2:5" ht="14.5" x14ac:dyDescent="0.35">
      <c r="B86" t="s">
        <v>231</v>
      </c>
      <c r="C86">
        <v>1</v>
      </c>
      <c r="D86" t="s">
        <v>212</v>
      </c>
      <c r="E86" s="165"/>
    </row>
    <row r="87" spans="2:5" ht="14.5" x14ac:dyDescent="0.35">
      <c r="B87" t="s">
        <v>232</v>
      </c>
      <c r="C87">
        <v>1</v>
      </c>
      <c r="D87" t="s">
        <v>228</v>
      </c>
      <c r="E87" s="165"/>
    </row>
    <row r="88" spans="2:5" ht="14.5" x14ac:dyDescent="0.35">
      <c r="B88" t="s">
        <v>233</v>
      </c>
      <c r="C88">
        <v>1</v>
      </c>
      <c r="D88" t="s">
        <v>212</v>
      </c>
      <c r="E88" s="165"/>
    </row>
    <row r="89" spans="2:5" ht="14.5" x14ac:dyDescent="0.35">
      <c r="B89" t="s">
        <v>234</v>
      </c>
      <c r="C89">
        <v>1</v>
      </c>
      <c r="D89" t="s">
        <v>212</v>
      </c>
      <c r="E89" s="165"/>
    </row>
    <row r="90" spans="2:5" ht="14.5" x14ac:dyDescent="0.35">
      <c r="B90" t="s">
        <v>235</v>
      </c>
      <c r="C90">
        <v>1</v>
      </c>
      <c r="D90" t="s">
        <v>228</v>
      </c>
      <c r="E90" s="165"/>
    </row>
    <row r="91" spans="2:5" ht="14.5" x14ac:dyDescent="0.35">
      <c r="B91" t="s">
        <v>236</v>
      </c>
      <c r="C91">
        <v>1</v>
      </c>
      <c r="D91" t="s">
        <v>212</v>
      </c>
      <c r="E91" s="165"/>
    </row>
    <row r="92" spans="2:5" ht="14.5" x14ac:dyDescent="0.35">
      <c r="B92" t="s">
        <v>237</v>
      </c>
      <c r="C92">
        <v>1</v>
      </c>
      <c r="D92" t="s">
        <v>238</v>
      </c>
      <c r="E92" s="165"/>
    </row>
    <row r="93" spans="2:5" ht="14.5" x14ac:dyDescent="0.35">
      <c r="B93" t="s">
        <v>239</v>
      </c>
      <c r="C93">
        <v>1</v>
      </c>
      <c r="D93" t="s">
        <v>228</v>
      </c>
      <c r="E93" s="165"/>
    </row>
    <row r="94" spans="2:5" ht="14.5" x14ac:dyDescent="0.35">
      <c r="B94" t="s">
        <v>240</v>
      </c>
      <c r="C94">
        <v>1</v>
      </c>
      <c r="D94" t="s">
        <v>212</v>
      </c>
      <c r="E94" s="165"/>
    </row>
    <row r="95" spans="2:5" ht="14.5" x14ac:dyDescent="0.35">
      <c r="B95" t="s">
        <v>241</v>
      </c>
      <c r="C95">
        <v>1</v>
      </c>
      <c r="D95" t="s">
        <v>212</v>
      </c>
      <c r="E95" s="165"/>
    </row>
    <row r="96" spans="2:5" ht="14.5" x14ac:dyDescent="0.35">
      <c r="B96" t="s">
        <v>242</v>
      </c>
      <c r="C96">
        <v>1</v>
      </c>
      <c r="D96" t="s">
        <v>228</v>
      </c>
      <c r="E96" s="165"/>
    </row>
    <row r="97" spans="2:5" ht="14.5" x14ac:dyDescent="0.35">
      <c r="B97" t="s">
        <v>243</v>
      </c>
      <c r="C97">
        <v>1</v>
      </c>
      <c r="D97" t="s">
        <v>228</v>
      </c>
      <c r="E97" s="165"/>
    </row>
    <row r="98" spans="2:5" ht="14.5" x14ac:dyDescent="0.35">
      <c r="B98" t="s">
        <v>244</v>
      </c>
      <c r="C98">
        <v>1</v>
      </c>
      <c r="D98" t="s">
        <v>212</v>
      </c>
      <c r="E98" s="165"/>
    </row>
    <row r="99" spans="2:5" ht="14.5" x14ac:dyDescent="0.35">
      <c r="B99" t="s">
        <v>245</v>
      </c>
      <c r="C99">
        <v>1</v>
      </c>
      <c r="D99" t="s">
        <v>238</v>
      </c>
      <c r="E99" s="165"/>
    </row>
    <row r="100" spans="2:5" ht="14.5" x14ac:dyDescent="0.35">
      <c r="B100" t="s">
        <v>246</v>
      </c>
      <c r="C100">
        <v>1</v>
      </c>
      <c r="D100" t="s">
        <v>247</v>
      </c>
      <c r="E100" s="165"/>
    </row>
    <row r="101" spans="2:5" ht="14.5" x14ac:dyDescent="0.35">
      <c r="B101" t="s">
        <v>248</v>
      </c>
      <c r="C101">
        <v>1</v>
      </c>
      <c r="D101" t="s">
        <v>238</v>
      </c>
      <c r="E101" s="165"/>
    </row>
    <row r="102" spans="2:5" ht="14.5" x14ac:dyDescent="0.35">
      <c r="B102" t="s">
        <v>249</v>
      </c>
      <c r="C102">
        <v>1</v>
      </c>
      <c r="D102" t="s">
        <v>212</v>
      </c>
      <c r="E102" s="165"/>
    </row>
    <row r="103" spans="2:5" ht="14.5" x14ac:dyDescent="0.35">
      <c r="B103" t="s">
        <v>250</v>
      </c>
      <c r="C103">
        <v>1</v>
      </c>
      <c r="D103" t="s">
        <v>212</v>
      </c>
      <c r="E103" s="165"/>
    </row>
    <row r="104" spans="2:5" ht="14.5" x14ac:dyDescent="0.35">
      <c r="B104" t="s">
        <v>251</v>
      </c>
      <c r="C104">
        <v>1</v>
      </c>
      <c r="D104" t="s">
        <v>228</v>
      </c>
      <c r="E104" s="165"/>
    </row>
    <row r="105" spans="2:5" ht="14.5" x14ac:dyDescent="0.35">
      <c r="B105" t="s">
        <v>252</v>
      </c>
      <c r="C105">
        <v>1</v>
      </c>
      <c r="D105" t="s">
        <v>228</v>
      </c>
      <c r="E105" s="165"/>
    </row>
    <row r="106" spans="2:5" ht="14.5" x14ac:dyDescent="0.35">
      <c r="B106" t="s">
        <v>253</v>
      </c>
      <c r="C106">
        <v>1</v>
      </c>
      <c r="D106" t="s">
        <v>228</v>
      </c>
      <c r="E106" s="165"/>
    </row>
    <row r="107" spans="2:5" ht="14.5" x14ac:dyDescent="0.35">
      <c r="B107" t="s">
        <v>254</v>
      </c>
      <c r="C107">
        <v>1</v>
      </c>
      <c r="D107" t="s">
        <v>238</v>
      </c>
      <c r="E107" s="165"/>
    </row>
    <row r="108" spans="2:5" ht="14.5" x14ac:dyDescent="0.35">
      <c r="B108" t="s">
        <v>255</v>
      </c>
      <c r="C108">
        <v>1</v>
      </c>
      <c r="D108" t="s">
        <v>247</v>
      </c>
      <c r="E108" s="165"/>
    </row>
    <row r="109" spans="2:5" ht="14.5" x14ac:dyDescent="0.35">
      <c r="B109" t="s">
        <v>256</v>
      </c>
      <c r="C109">
        <v>1</v>
      </c>
      <c r="D109" t="s">
        <v>247</v>
      </c>
      <c r="E109" s="165"/>
    </row>
    <row r="110" spans="2:5" ht="14.5" x14ac:dyDescent="0.35">
      <c r="B110" t="s">
        <v>257</v>
      </c>
      <c r="C110">
        <v>1</v>
      </c>
      <c r="D110" t="s">
        <v>238</v>
      </c>
      <c r="E110" s="165"/>
    </row>
    <row r="111" spans="2:5" ht="14.5" x14ac:dyDescent="0.35">
      <c r="B111" t="s">
        <v>258</v>
      </c>
      <c r="C111">
        <v>1</v>
      </c>
      <c r="D111" t="s">
        <v>238</v>
      </c>
      <c r="E111" s="165"/>
    </row>
    <row r="112" spans="2:5" ht="14.5" x14ac:dyDescent="0.35">
      <c r="B112" t="s">
        <v>259</v>
      </c>
      <c r="C112">
        <v>1</v>
      </c>
      <c r="D112" t="s">
        <v>247</v>
      </c>
      <c r="E112" s="165"/>
    </row>
    <row r="113" spans="2:5" ht="14.5" x14ac:dyDescent="0.35">
      <c r="B113" t="s">
        <v>260</v>
      </c>
      <c r="C113">
        <v>1</v>
      </c>
      <c r="D113" t="s">
        <v>238</v>
      </c>
      <c r="E113" s="165"/>
    </row>
    <row r="114" spans="2:5" ht="14.5" x14ac:dyDescent="0.35">
      <c r="B114" t="s">
        <v>261</v>
      </c>
      <c r="C114">
        <v>1</v>
      </c>
      <c r="D114" t="s">
        <v>238</v>
      </c>
      <c r="E114" s="165"/>
    </row>
    <row r="115" spans="2:5" ht="14.5" x14ac:dyDescent="0.35">
      <c r="B115" t="s">
        <v>262</v>
      </c>
      <c r="C115">
        <v>1</v>
      </c>
      <c r="D115" t="s">
        <v>247</v>
      </c>
      <c r="E115" s="165"/>
    </row>
    <row r="116" spans="2:5" ht="14.5" x14ac:dyDescent="0.35">
      <c r="B116" t="s">
        <v>263</v>
      </c>
      <c r="C116">
        <v>1</v>
      </c>
      <c r="D116" t="s">
        <v>238</v>
      </c>
      <c r="E116" s="165"/>
    </row>
    <row r="117" spans="2:5" ht="14.5" x14ac:dyDescent="0.35">
      <c r="B117" t="s">
        <v>264</v>
      </c>
      <c r="C117">
        <v>1</v>
      </c>
      <c r="D117" t="s">
        <v>247</v>
      </c>
      <c r="E117" s="165"/>
    </row>
    <row r="118" spans="2:5" ht="14.5" x14ac:dyDescent="0.35">
      <c r="B118" t="s">
        <v>265</v>
      </c>
      <c r="C118">
        <v>1</v>
      </c>
      <c r="D118" t="s">
        <v>238</v>
      </c>
      <c r="E118" s="165"/>
    </row>
    <row r="119" spans="2:5" ht="14.5" x14ac:dyDescent="0.35">
      <c r="B119" t="s">
        <v>266</v>
      </c>
      <c r="C119">
        <v>1</v>
      </c>
      <c r="D119" t="s">
        <v>238</v>
      </c>
      <c r="E119" s="165"/>
    </row>
    <row r="120" spans="2:5" ht="14.5" x14ac:dyDescent="0.35">
      <c r="B120" t="s">
        <v>267</v>
      </c>
      <c r="C120">
        <v>1</v>
      </c>
      <c r="D120" t="s">
        <v>238</v>
      </c>
      <c r="E120" s="165"/>
    </row>
    <row r="121" spans="2:5" ht="14.5" x14ac:dyDescent="0.35">
      <c r="B121" t="s">
        <v>268</v>
      </c>
      <c r="C121">
        <v>1</v>
      </c>
      <c r="D121" t="s">
        <v>269</v>
      </c>
      <c r="E121" s="165"/>
    </row>
    <row r="122" spans="2:5" ht="14.5" x14ac:dyDescent="0.35">
      <c r="B122" t="s">
        <v>270</v>
      </c>
      <c r="C122">
        <v>1</v>
      </c>
      <c r="D122" t="s">
        <v>271</v>
      </c>
      <c r="E122" s="165"/>
    </row>
    <row r="123" spans="2:5" ht="14.5" x14ac:dyDescent="0.35">
      <c r="B123" t="s">
        <v>272</v>
      </c>
      <c r="C123">
        <v>1</v>
      </c>
      <c r="D123" t="s">
        <v>238</v>
      </c>
      <c r="E123" s="165"/>
    </row>
    <row r="124" spans="2:5" ht="14.5" x14ac:dyDescent="0.35">
      <c r="B124" t="s">
        <v>273</v>
      </c>
      <c r="C124">
        <v>1</v>
      </c>
      <c r="D124" t="s">
        <v>238</v>
      </c>
      <c r="E124" s="165"/>
    </row>
    <row r="125" spans="2:5" ht="14.5" x14ac:dyDescent="0.35">
      <c r="B125" t="s">
        <v>274</v>
      </c>
      <c r="C125">
        <v>1</v>
      </c>
      <c r="D125" t="s">
        <v>238</v>
      </c>
      <c r="E125" s="165"/>
    </row>
    <row r="126" spans="2:5" ht="14.5" x14ac:dyDescent="0.35">
      <c r="B126" t="s">
        <v>275</v>
      </c>
      <c r="C126">
        <v>1</v>
      </c>
      <c r="D126" t="s">
        <v>238</v>
      </c>
      <c r="E126" s="165"/>
    </row>
    <row r="127" spans="2:5" ht="14.5" x14ac:dyDescent="0.35">
      <c r="B127" t="s">
        <v>276</v>
      </c>
      <c r="C127">
        <v>1</v>
      </c>
      <c r="D127" t="s">
        <v>269</v>
      </c>
      <c r="E127" s="165"/>
    </row>
    <row r="128" spans="2:5" ht="14.5" x14ac:dyDescent="0.35">
      <c r="B128" t="s">
        <v>277</v>
      </c>
      <c r="C128">
        <v>1</v>
      </c>
      <c r="D128" t="s">
        <v>269</v>
      </c>
      <c r="E128" s="165"/>
    </row>
    <row r="129" spans="2:5" ht="14.5" x14ac:dyDescent="0.35">
      <c r="B129" t="s">
        <v>278</v>
      </c>
      <c r="C129">
        <v>1</v>
      </c>
      <c r="D129" t="s">
        <v>238</v>
      </c>
      <c r="E129" s="165"/>
    </row>
    <row r="130" spans="2:5" ht="14.5" x14ac:dyDescent="0.35">
      <c r="B130" t="s">
        <v>279</v>
      </c>
      <c r="C130">
        <v>1</v>
      </c>
      <c r="D130" t="s">
        <v>269</v>
      </c>
      <c r="E130" s="165"/>
    </row>
    <row r="131" spans="2:5" ht="14.5" x14ac:dyDescent="0.35">
      <c r="B131" t="s">
        <v>280</v>
      </c>
      <c r="C131">
        <v>1</v>
      </c>
      <c r="D131" t="s">
        <v>269</v>
      </c>
      <c r="E131" s="165"/>
    </row>
    <row r="132" spans="2:5" ht="14.5" x14ac:dyDescent="0.35">
      <c r="B132" t="s">
        <v>281</v>
      </c>
      <c r="C132">
        <v>1</v>
      </c>
      <c r="D132" t="s">
        <v>269</v>
      </c>
      <c r="E132" s="165"/>
    </row>
    <row r="133" spans="2:5" ht="14.5" x14ac:dyDescent="0.35">
      <c r="B133" t="s">
        <v>282</v>
      </c>
      <c r="C133">
        <v>1</v>
      </c>
      <c r="D133" t="s">
        <v>238</v>
      </c>
      <c r="E133" s="165"/>
    </row>
    <row r="134" spans="2:5" ht="14.5" x14ac:dyDescent="0.35">
      <c r="B134" t="s">
        <v>283</v>
      </c>
      <c r="C134">
        <v>1</v>
      </c>
      <c r="D134" t="s">
        <v>238</v>
      </c>
      <c r="E134" s="165"/>
    </row>
    <row r="135" spans="2:5" ht="14.5" x14ac:dyDescent="0.35">
      <c r="B135" t="s">
        <v>284</v>
      </c>
      <c r="C135">
        <v>1</v>
      </c>
      <c r="D135" t="s">
        <v>238</v>
      </c>
      <c r="E135" s="165"/>
    </row>
    <row r="136" spans="2:5" ht="14.5" x14ac:dyDescent="0.35">
      <c r="B136" t="s">
        <v>285</v>
      </c>
      <c r="C136">
        <v>1</v>
      </c>
      <c r="D136" t="s">
        <v>238</v>
      </c>
      <c r="E136" s="165"/>
    </row>
    <row r="137" spans="2:5" ht="14.5" x14ac:dyDescent="0.35">
      <c r="B137" t="s">
        <v>286</v>
      </c>
      <c r="C137">
        <v>1</v>
      </c>
      <c r="D137" t="s">
        <v>238</v>
      </c>
      <c r="E137" s="165"/>
    </row>
    <row r="138" spans="2:5" ht="14.5" x14ac:dyDescent="0.35">
      <c r="B138" t="s">
        <v>287</v>
      </c>
      <c r="C138">
        <v>1</v>
      </c>
      <c r="D138" t="s">
        <v>271</v>
      </c>
      <c r="E138" s="165"/>
    </row>
    <row r="139" spans="2:5" ht="14.5" x14ac:dyDescent="0.35">
      <c r="B139" t="s">
        <v>288</v>
      </c>
      <c r="C139">
        <v>1</v>
      </c>
      <c r="D139" t="s">
        <v>269</v>
      </c>
      <c r="E139" s="165"/>
    </row>
    <row r="140" spans="2:5" ht="14.5" x14ac:dyDescent="0.35">
      <c r="B140" t="s">
        <v>289</v>
      </c>
      <c r="C140">
        <v>1</v>
      </c>
      <c r="D140" t="s">
        <v>238</v>
      </c>
      <c r="E140" s="165"/>
    </row>
    <row r="141" spans="2:5" ht="14.5" x14ac:dyDescent="0.35">
      <c r="B141" t="s">
        <v>290</v>
      </c>
      <c r="C141">
        <v>1</v>
      </c>
      <c r="D141" t="s">
        <v>238</v>
      </c>
      <c r="E141" s="165"/>
    </row>
    <row r="142" spans="2:5" ht="14.5" x14ac:dyDescent="0.35">
      <c r="B142" t="s">
        <v>291</v>
      </c>
      <c r="C142">
        <v>1</v>
      </c>
      <c r="D142" t="s">
        <v>271</v>
      </c>
      <c r="E142" s="165"/>
    </row>
    <row r="143" spans="2:5" ht="14.5" x14ac:dyDescent="0.35">
      <c r="B143" t="s">
        <v>292</v>
      </c>
      <c r="C143">
        <v>1</v>
      </c>
      <c r="D143" t="s">
        <v>293</v>
      </c>
      <c r="E143" s="165"/>
    </row>
    <row r="144" spans="2:5" ht="14.5" x14ac:dyDescent="0.35">
      <c r="B144" t="s">
        <v>294</v>
      </c>
      <c r="C144">
        <v>1</v>
      </c>
      <c r="D144" t="s">
        <v>271</v>
      </c>
      <c r="E144" s="165"/>
    </row>
    <row r="145" spans="2:5" ht="14.5" x14ac:dyDescent="0.35">
      <c r="B145" t="s">
        <v>295</v>
      </c>
      <c r="C145">
        <v>1</v>
      </c>
      <c r="D145" t="s">
        <v>271</v>
      </c>
      <c r="E145" s="165"/>
    </row>
    <row r="146" spans="2:5" ht="14.5" x14ac:dyDescent="0.35">
      <c r="B146" t="s">
        <v>296</v>
      </c>
      <c r="C146">
        <v>1</v>
      </c>
      <c r="D146" t="s">
        <v>271</v>
      </c>
      <c r="E146" s="165"/>
    </row>
    <row r="147" spans="2:5" ht="14.5" x14ac:dyDescent="0.35">
      <c r="B147" t="s">
        <v>297</v>
      </c>
      <c r="C147">
        <v>1</v>
      </c>
      <c r="D147" t="s">
        <v>271</v>
      </c>
      <c r="E147" s="165"/>
    </row>
    <row r="148" spans="2:5" ht="14.5" x14ac:dyDescent="0.35">
      <c r="B148" t="s">
        <v>298</v>
      </c>
      <c r="C148">
        <v>1</v>
      </c>
      <c r="D148" t="s">
        <v>293</v>
      </c>
      <c r="E148" s="165"/>
    </row>
    <row r="149" spans="2:5" ht="14.5" x14ac:dyDescent="0.35">
      <c r="B149" t="s">
        <v>299</v>
      </c>
      <c r="C149">
        <v>1</v>
      </c>
      <c r="D149" t="s">
        <v>271</v>
      </c>
      <c r="E149" s="165"/>
    </row>
    <row r="150" spans="2:5" ht="14.5" x14ac:dyDescent="0.35">
      <c r="B150" t="s">
        <v>300</v>
      </c>
      <c r="C150">
        <v>1</v>
      </c>
      <c r="D150" t="s">
        <v>269</v>
      </c>
      <c r="E150" s="165"/>
    </row>
    <row r="151" spans="2:5" ht="14.5" x14ac:dyDescent="0.35">
      <c r="B151" t="s">
        <v>301</v>
      </c>
      <c r="C151">
        <v>1</v>
      </c>
      <c r="D151" t="s">
        <v>271</v>
      </c>
      <c r="E151" s="165"/>
    </row>
    <row r="152" spans="2:5" ht="14.5" x14ac:dyDescent="0.35">
      <c r="B152" t="s">
        <v>302</v>
      </c>
      <c r="C152">
        <v>1</v>
      </c>
      <c r="D152" t="s">
        <v>247</v>
      </c>
      <c r="E152" s="165"/>
    </row>
    <row r="153" spans="2:5" ht="14.5" x14ac:dyDescent="0.35">
      <c r="B153" t="s">
        <v>303</v>
      </c>
      <c r="C153">
        <v>1</v>
      </c>
      <c r="D153" t="s">
        <v>293</v>
      </c>
      <c r="E153" s="165"/>
    </row>
    <row r="154" spans="2:5" ht="14.5" x14ac:dyDescent="0.35">
      <c r="B154" t="s">
        <v>304</v>
      </c>
      <c r="C154">
        <v>1</v>
      </c>
      <c r="D154" t="s">
        <v>271</v>
      </c>
      <c r="E154" s="165"/>
    </row>
    <row r="155" spans="2:5" ht="14.5" x14ac:dyDescent="0.35">
      <c r="B155" t="s">
        <v>305</v>
      </c>
      <c r="C155">
        <v>1</v>
      </c>
      <c r="D155" t="s">
        <v>271</v>
      </c>
      <c r="E155" s="165"/>
    </row>
    <row r="156" spans="2:5" ht="14.5" x14ac:dyDescent="0.35">
      <c r="B156" t="s">
        <v>306</v>
      </c>
      <c r="C156">
        <v>1</v>
      </c>
      <c r="D156" t="s">
        <v>271</v>
      </c>
      <c r="E156" s="165"/>
    </row>
    <row r="157" spans="2:5" ht="14.5" x14ac:dyDescent="0.35">
      <c r="B157" t="s">
        <v>307</v>
      </c>
      <c r="C157">
        <v>1</v>
      </c>
      <c r="D157" t="s">
        <v>271</v>
      </c>
      <c r="E157" s="165"/>
    </row>
    <row r="158" spans="2:5" ht="14.5" x14ac:dyDescent="0.35">
      <c r="B158" t="s">
        <v>308</v>
      </c>
      <c r="C158">
        <v>1</v>
      </c>
      <c r="D158" t="s">
        <v>271</v>
      </c>
      <c r="E158" s="165"/>
    </row>
    <row r="159" spans="2:5" ht="14.5" x14ac:dyDescent="0.35">
      <c r="B159" t="s">
        <v>309</v>
      </c>
      <c r="C159">
        <v>1</v>
      </c>
      <c r="D159" t="s">
        <v>271</v>
      </c>
      <c r="E159" s="165"/>
    </row>
    <row r="160" spans="2:5" ht="14.5" x14ac:dyDescent="0.35">
      <c r="B160" t="s">
        <v>310</v>
      </c>
      <c r="C160">
        <v>1</v>
      </c>
      <c r="D160" t="s">
        <v>293</v>
      </c>
      <c r="E160" s="165"/>
    </row>
    <row r="161" spans="2:5" ht="14.5" x14ac:dyDescent="0.35">
      <c r="B161" t="s">
        <v>311</v>
      </c>
      <c r="C161">
        <v>1</v>
      </c>
      <c r="D161" t="s">
        <v>271</v>
      </c>
      <c r="E161" s="165"/>
    </row>
    <row r="162" spans="2:5" ht="14.5" x14ac:dyDescent="0.35">
      <c r="B162" t="s">
        <v>312</v>
      </c>
      <c r="C162">
        <v>1</v>
      </c>
      <c r="D162" t="s">
        <v>271</v>
      </c>
      <c r="E162" s="165"/>
    </row>
    <row r="163" spans="2:5" ht="14.5" x14ac:dyDescent="0.35">
      <c r="B163" t="s">
        <v>313</v>
      </c>
      <c r="C163">
        <v>1</v>
      </c>
      <c r="D163" t="s">
        <v>271</v>
      </c>
      <c r="E163" s="165"/>
    </row>
    <row r="164" spans="2:5" ht="14.5" x14ac:dyDescent="0.35">
      <c r="B164" t="s">
        <v>314</v>
      </c>
      <c r="C164">
        <v>1</v>
      </c>
      <c r="D164" t="s">
        <v>271</v>
      </c>
      <c r="E164" s="165"/>
    </row>
    <row r="165" spans="2:5" ht="14.5" x14ac:dyDescent="0.35">
      <c r="B165" t="s">
        <v>315</v>
      </c>
      <c r="C165">
        <v>1</v>
      </c>
      <c r="D165" t="s">
        <v>271</v>
      </c>
      <c r="E165" s="165"/>
    </row>
    <row r="166" spans="2:5" ht="14.5" x14ac:dyDescent="0.35">
      <c r="B166" t="s">
        <v>316</v>
      </c>
      <c r="C166">
        <v>1</v>
      </c>
      <c r="D166" t="s">
        <v>269</v>
      </c>
      <c r="E166" s="165"/>
    </row>
    <row r="167" spans="2:5" ht="14.5" x14ac:dyDescent="0.35">
      <c r="B167" t="s">
        <v>317</v>
      </c>
      <c r="C167">
        <v>1</v>
      </c>
      <c r="D167" t="s">
        <v>271</v>
      </c>
      <c r="E167" s="165"/>
    </row>
    <row r="168" spans="2:5" ht="14.5" x14ac:dyDescent="0.35">
      <c r="B168" t="s">
        <v>318</v>
      </c>
      <c r="C168">
        <v>1</v>
      </c>
      <c r="D168" t="s">
        <v>271</v>
      </c>
      <c r="E168" s="165"/>
    </row>
    <row r="169" spans="2:5" ht="14.5" x14ac:dyDescent="0.35">
      <c r="B169" t="s">
        <v>319</v>
      </c>
      <c r="C169">
        <v>1</v>
      </c>
      <c r="D169" t="s">
        <v>271</v>
      </c>
      <c r="E169" s="165"/>
    </row>
    <row r="170" spans="2:5" ht="14.5" x14ac:dyDescent="0.35">
      <c r="B170" t="s">
        <v>320</v>
      </c>
      <c r="C170">
        <v>1</v>
      </c>
      <c r="D170" t="s">
        <v>293</v>
      </c>
      <c r="E170" s="165"/>
    </row>
    <row r="171" spans="2:5" ht="14.5" x14ac:dyDescent="0.35">
      <c r="B171" t="s">
        <v>321</v>
      </c>
      <c r="C171">
        <v>1</v>
      </c>
      <c r="D171" t="s">
        <v>271</v>
      </c>
      <c r="E171" s="165"/>
    </row>
    <row r="172" spans="2:5" ht="14.5" x14ac:dyDescent="0.35">
      <c r="B172" t="s">
        <v>322</v>
      </c>
      <c r="C172">
        <v>1</v>
      </c>
      <c r="D172" t="s">
        <v>293</v>
      </c>
      <c r="E172" s="165"/>
    </row>
    <row r="173" spans="2:5" ht="14.5" x14ac:dyDescent="0.35">
      <c r="B173" t="s">
        <v>323</v>
      </c>
      <c r="C173">
        <v>1</v>
      </c>
      <c r="D173" t="s">
        <v>271</v>
      </c>
      <c r="E173" s="165"/>
    </row>
    <row r="174" spans="2:5" ht="14.5" x14ac:dyDescent="0.35">
      <c r="B174" t="s">
        <v>324</v>
      </c>
      <c r="C174">
        <v>1</v>
      </c>
      <c r="D174" t="s">
        <v>247</v>
      </c>
      <c r="E174" s="165"/>
    </row>
    <row r="175" spans="2:5" ht="14.5" x14ac:dyDescent="0.35">
      <c r="B175" t="s">
        <v>325</v>
      </c>
      <c r="C175">
        <v>1</v>
      </c>
      <c r="D175" t="s">
        <v>271</v>
      </c>
      <c r="E175" s="165"/>
    </row>
    <row r="176" spans="2:5" ht="14.5" x14ac:dyDescent="0.35">
      <c r="B176" t="s">
        <v>326</v>
      </c>
      <c r="C176">
        <v>1</v>
      </c>
      <c r="D176" t="s">
        <v>271</v>
      </c>
      <c r="E176" s="165"/>
    </row>
    <row r="177" spans="2:5" ht="14.5" x14ac:dyDescent="0.35">
      <c r="B177" t="s">
        <v>327</v>
      </c>
      <c r="C177">
        <v>1</v>
      </c>
      <c r="D177" t="s">
        <v>271</v>
      </c>
      <c r="E177" s="165"/>
    </row>
    <row r="178" spans="2:5" ht="14.5" x14ac:dyDescent="0.35">
      <c r="B178" t="s">
        <v>328</v>
      </c>
      <c r="C178">
        <v>1</v>
      </c>
      <c r="D178" t="s">
        <v>293</v>
      </c>
      <c r="E178" s="165"/>
    </row>
    <row r="179" spans="2:5" ht="14.5" x14ac:dyDescent="0.35">
      <c r="B179" s="258" t="s">
        <v>329</v>
      </c>
      <c r="C179">
        <v>1</v>
      </c>
      <c r="D179" t="s">
        <v>271</v>
      </c>
      <c r="E179" s="165"/>
    </row>
    <row r="180" spans="2:5" ht="14.5" x14ac:dyDescent="0.35">
      <c r="B180" s="280" t="s">
        <v>330</v>
      </c>
      <c r="C180" s="278">
        <v>2</v>
      </c>
      <c r="D180" s="279" t="s">
        <v>271</v>
      </c>
      <c r="E180" s="165"/>
    </row>
    <row r="181" spans="2:5" ht="14.5" x14ac:dyDescent="0.35">
      <c r="B181" t="s">
        <v>331</v>
      </c>
      <c r="C181">
        <v>2</v>
      </c>
      <c r="D181" t="s">
        <v>271</v>
      </c>
      <c r="E181" s="165"/>
    </row>
    <row r="182" spans="2:5" ht="14.5" x14ac:dyDescent="0.35">
      <c r="B182" t="s">
        <v>332</v>
      </c>
      <c r="C182">
        <v>2</v>
      </c>
      <c r="D182" t="s">
        <v>333</v>
      </c>
      <c r="E182" s="165"/>
    </row>
    <row r="183" spans="2:5" ht="14.5" x14ac:dyDescent="0.35">
      <c r="B183" t="s">
        <v>334</v>
      </c>
      <c r="C183">
        <v>2</v>
      </c>
      <c r="D183" t="s">
        <v>271</v>
      </c>
      <c r="E183" s="165"/>
    </row>
    <row r="184" spans="2:5" ht="14.5" x14ac:dyDescent="0.35">
      <c r="B184" t="s">
        <v>335</v>
      </c>
      <c r="C184">
        <v>2</v>
      </c>
      <c r="D184" t="s">
        <v>271</v>
      </c>
      <c r="E184" s="165"/>
    </row>
    <row r="185" spans="2:5" ht="14.5" x14ac:dyDescent="0.35">
      <c r="B185" t="s">
        <v>336</v>
      </c>
      <c r="C185">
        <v>2</v>
      </c>
      <c r="D185" t="s">
        <v>293</v>
      </c>
      <c r="E185" s="165"/>
    </row>
    <row r="186" spans="2:5" ht="14.5" x14ac:dyDescent="0.35">
      <c r="B186" t="s">
        <v>337</v>
      </c>
      <c r="C186">
        <v>2</v>
      </c>
      <c r="D186" t="s">
        <v>293</v>
      </c>
      <c r="E186" s="165"/>
    </row>
    <row r="187" spans="2:5" ht="14.5" x14ac:dyDescent="0.35">
      <c r="B187" t="s">
        <v>338</v>
      </c>
      <c r="C187">
        <v>2</v>
      </c>
      <c r="D187" t="s">
        <v>271</v>
      </c>
      <c r="E187" s="165"/>
    </row>
    <row r="188" spans="2:5" ht="14.5" x14ac:dyDescent="0.35">
      <c r="B188" t="s">
        <v>339</v>
      </c>
      <c r="C188">
        <v>2</v>
      </c>
      <c r="D188" t="s">
        <v>271</v>
      </c>
      <c r="E188" s="165"/>
    </row>
    <row r="189" spans="2:5" ht="14.5" x14ac:dyDescent="0.35">
      <c r="B189" t="s">
        <v>340</v>
      </c>
      <c r="C189">
        <v>2</v>
      </c>
      <c r="D189" t="s">
        <v>341</v>
      </c>
      <c r="E189" s="165"/>
    </row>
    <row r="190" spans="2:5" ht="14.5" x14ac:dyDescent="0.35">
      <c r="B190" t="s">
        <v>342</v>
      </c>
      <c r="C190">
        <v>2</v>
      </c>
      <c r="D190" t="s">
        <v>293</v>
      </c>
      <c r="E190" s="165"/>
    </row>
    <row r="191" spans="2:5" ht="14.5" x14ac:dyDescent="0.35">
      <c r="B191" t="s">
        <v>343</v>
      </c>
      <c r="C191">
        <v>2</v>
      </c>
      <c r="D191" t="s">
        <v>344</v>
      </c>
      <c r="E191" s="165"/>
    </row>
    <row r="192" spans="2:5" ht="14.5" x14ac:dyDescent="0.35">
      <c r="B192" t="s">
        <v>345</v>
      </c>
      <c r="C192">
        <v>2</v>
      </c>
      <c r="D192" t="s">
        <v>344</v>
      </c>
      <c r="E192" s="165"/>
    </row>
    <row r="193" spans="2:5" ht="14.5" x14ac:dyDescent="0.35">
      <c r="B193" t="s">
        <v>346</v>
      </c>
      <c r="C193">
        <v>2</v>
      </c>
      <c r="D193" t="s">
        <v>293</v>
      </c>
      <c r="E193" s="165"/>
    </row>
    <row r="194" spans="2:5" ht="14.5" x14ac:dyDescent="0.35">
      <c r="B194" t="s">
        <v>347</v>
      </c>
      <c r="C194">
        <v>2</v>
      </c>
      <c r="D194" t="s">
        <v>293</v>
      </c>
      <c r="E194" s="165"/>
    </row>
    <row r="195" spans="2:5" ht="14.5" x14ac:dyDescent="0.35">
      <c r="B195" t="s">
        <v>348</v>
      </c>
      <c r="C195">
        <v>2</v>
      </c>
      <c r="D195" t="s">
        <v>293</v>
      </c>
      <c r="E195" s="165"/>
    </row>
    <row r="196" spans="2:5" ht="14.5" x14ac:dyDescent="0.35">
      <c r="B196" t="s">
        <v>349</v>
      </c>
      <c r="C196">
        <v>2</v>
      </c>
      <c r="D196" t="s">
        <v>293</v>
      </c>
      <c r="E196" s="165"/>
    </row>
    <row r="197" spans="2:5" ht="14.5" x14ac:dyDescent="0.35">
      <c r="B197" t="s">
        <v>350</v>
      </c>
      <c r="C197">
        <v>2</v>
      </c>
      <c r="D197" t="s">
        <v>293</v>
      </c>
      <c r="E197" s="165"/>
    </row>
    <row r="198" spans="2:5" ht="14.5" x14ac:dyDescent="0.35">
      <c r="B198" t="s">
        <v>351</v>
      </c>
      <c r="C198">
        <v>2</v>
      </c>
      <c r="D198" t="s">
        <v>271</v>
      </c>
      <c r="E198" s="165"/>
    </row>
    <row r="199" spans="2:5" ht="14.5" x14ac:dyDescent="0.35">
      <c r="B199" t="s">
        <v>352</v>
      </c>
      <c r="C199">
        <v>2</v>
      </c>
      <c r="D199" t="s">
        <v>353</v>
      </c>
      <c r="E199" s="165"/>
    </row>
    <row r="200" spans="2:5" ht="14.5" x14ac:dyDescent="0.35">
      <c r="B200" t="s">
        <v>354</v>
      </c>
      <c r="C200">
        <v>2</v>
      </c>
      <c r="D200" t="s">
        <v>353</v>
      </c>
      <c r="E200" s="165"/>
    </row>
    <row r="201" spans="2:5" ht="14.5" x14ac:dyDescent="0.35">
      <c r="B201" t="s">
        <v>355</v>
      </c>
      <c r="C201">
        <v>2</v>
      </c>
      <c r="D201" t="s">
        <v>356</v>
      </c>
      <c r="E201" s="165"/>
    </row>
    <row r="202" spans="2:5" ht="14.5" x14ac:dyDescent="0.35">
      <c r="B202" t="s">
        <v>357</v>
      </c>
      <c r="C202">
        <v>2</v>
      </c>
      <c r="D202" t="s">
        <v>344</v>
      </c>
      <c r="E202" s="165"/>
    </row>
    <row r="203" spans="2:5" ht="14.5" x14ac:dyDescent="0.35">
      <c r="B203" t="s">
        <v>358</v>
      </c>
      <c r="C203">
        <v>2</v>
      </c>
      <c r="D203" t="s">
        <v>333</v>
      </c>
      <c r="E203" s="165"/>
    </row>
    <row r="204" spans="2:5" ht="14.5" x14ac:dyDescent="0.35">
      <c r="B204" t="s">
        <v>359</v>
      </c>
      <c r="C204">
        <v>2</v>
      </c>
      <c r="D204" t="s">
        <v>356</v>
      </c>
      <c r="E204" s="165"/>
    </row>
    <row r="205" spans="2:5" ht="14.5" x14ac:dyDescent="0.35">
      <c r="B205" t="s">
        <v>360</v>
      </c>
      <c r="C205">
        <v>2</v>
      </c>
      <c r="D205" t="s">
        <v>356</v>
      </c>
      <c r="E205" s="165"/>
    </row>
    <row r="206" spans="2:5" ht="14.5" x14ac:dyDescent="0.35">
      <c r="B206" t="s">
        <v>361</v>
      </c>
      <c r="C206">
        <v>2</v>
      </c>
      <c r="D206" t="s">
        <v>356</v>
      </c>
      <c r="E206" s="165"/>
    </row>
    <row r="207" spans="2:5" ht="14.5" x14ac:dyDescent="0.35">
      <c r="B207" t="s">
        <v>362</v>
      </c>
      <c r="C207">
        <v>2</v>
      </c>
      <c r="D207" t="s">
        <v>356</v>
      </c>
      <c r="E207" s="165"/>
    </row>
    <row r="208" spans="2:5" ht="14.5" x14ac:dyDescent="0.35">
      <c r="B208" t="s">
        <v>363</v>
      </c>
      <c r="C208">
        <v>2</v>
      </c>
      <c r="D208" t="s">
        <v>353</v>
      </c>
      <c r="E208" s="165"/>
    </row>
    <row r="209" spans="2:5" ht="14.5" x14ac:dyDescent="0.35">
      <c r="B209" t="s">
        <v>364</v>
      </c>
      <c r="C209">
        <v>2</v>
      </c>
      <c r="D209" t="s">
        <v>341</v>
      </c>
      <c r="E209" s="165"/>
    </row>
    <row r="210" spans="2:5" ht="14.5" x14ac:dyDescent="0.35">
      <c r="B210" t="s">
        <v>365</v>
      </c>
      <c r="C210">
        <v>2</v>
      </c>
      <c r="D210" t="s">
        <v>356</v>
      </c>
      <c r="E210" s="165"/>
    </row>
    <row r="211" spans="2:5" ht="14.5" x14ac:dyDescent="0.35">
      <c r="B211" t="s">
        <v>366</v>
      </c>
      <c r="C211">
        <v>2</v>
      </c>
      <c r="D211" t="s">
        <v>344</v>
      </c>
      <c r="E211" s="165"/>
    </row>
    <row r="212" spans="2:5" ht="14.5" x14ac:dyDescent="0.35">
      <c r="B212" t="s">
        <v>367</v>
      </c>
      <c r="C212">
        <v>2</v>
      </c>
      <c r="D212" t="s">
        <v>344</v>
      </c>
      <c r="E212" s="165"/>
    </row>
    <row r="213" spans="2:5" ht="14.5" x14ac:dyDescent="0.35">
      <c r="B213" t="s">
        <v>368</v>
      </c>
      <c r="C213">
        <v>2</v>
      </c>
      <c r="D213" t="s">
        <v>293</v>
      </c>
      <c r="E213" s="165"/>
    </row>
    <row r="214" spans="2:5" ht="14.5" x14ac:dyDescent="0.35">
      <c r="B214" t="s">
        <v>369</v>
      </c>
      <c r="C214">
        <v>2</v>
      </c>
      <c r="D214" t="s">
        <v>353</v>
      </c>
      <c r="E214" s="165"/>
    </row>
    <row r="215" spans="2:5" ht="14.5" x14ac:dyDescent="0.35">
      <c r="B215" t="s">
        <v>370</v>
      </c>
      <c r="C215">
        <v>2</v>
      </c>
      <c r="D215" t="s">
        <v>293</v>
      </c>
      <c r="E215" s="165"/>
    </row>
    <row r="216" spans="2:5" ht="14.5" x14ac:dyDescent="0.35">
      <c r="B216" t="s">
        <v>371</v>
      </c>
      <c r="C216">
        <v>2</v>
      </c>
      <c r="D216" t="s">
        <v>293</v>
      </c>
      <c r="E216" s="165"/>
    </row>
    <row r="217" spans="2:5" ht="14.5" x14ac:dyDescent="0.35">
      <c r="B217" t="s">
        <v>372</v>
      </c>
      <c r="C217">
        <v>2</v>
      </c>
      <c r="D217" t="s">
        <v>293</v>
      </c>
      <c r="E217" s="165"/>
    </row>
    <row r="218" spans="2:5" ht="14.5" x14ac:dyDescent="0.35">
      <c r="B218" t="s">
        <v>373</v>
      </c>
      <c r="C218">
        <v>2</v>
      </c>
      <c r="D218" t="s">
        <v>356</v>
      </c>
      <c r="E218" s="165"/>
    </row>
    <row r="219" spans="2:5" ht="14.5" x14ac:dyDescent="0.35">
      <c r="B219" t="s">
        <v>374</v>
      </c>
      <c r="C219">
        <v>2</v>
      </c>
      <c r="D219" t="s">
        <v>353</v>
      </c>
      <c r="E219" s="165"/>
    </row>
    <row r="220" spans="2:5" ht="14.5" x14ac:dyDescent="0.35">
      <c r="B220" t="s">
        <v>375</v>
      </c>
      <c r="C220">
        <v>2</v>
      </c>
      <c r="D220" t="s">
        <v>353</v>
      </c>
      <c r="E220" s="165"/>
    </row>
    <row r="221" spans="2:5" ht="14.5" x14ac:dyDescent="0.35">
      <c r="B221" t="s">
        <v>376</v>
      </c>
      <c r="C221">
        <v>2</v>
      </c>
      <c r="D221" t="s">
        <v>353</v>
      </c>
      <c r="E221" s="165"/>
    </row>
    <row r="222" spans="2:5" ht="14.5" x14ac:dyDescent="0.35">
      <c r="B222" t="s">
        <v>377</v>
      </c>
      <c r="C222">
        <v>2</v>
      </c>
      <c r="D222" t="s">
        <v>353</v>
      </c>
      <c r="E222" s="165"/>
    </row>
    <row r="223" spans="2:5" ht="14.5" x14ac:dyDescent="0.35">
      <c r="B223" t="s">
        <v>378</v>
      </c>
      <c r="C223">
        <v>2</v>
      </c>
      <c r="D223" t="s">
        <v>341</v>
      </c>
      <c r="E223" s="165"/>
    </row>
    <row r="224" spans="2:5" ht="14.5" x14ac:dyDescent="0.35">
      <c r="B224" t="s">
        <v>379</v>
      </c>
      <c r="C224">
        <v>2</v>
      </c>
      <c r="D224" t="s">
        <v>356</v>
      </c>
      <c r="E224" s="165"/>
    </row>
    <row r="225" spans="2:5" ht="14.5" x14ac:dyDescent="0.35">
      <c r="B225" t="s">
        <v>380</v>
      </c>
      <c r="C225">
        <v>2</v>
      </c>
      <c r="D225" t="s">
        <v>353</v>
      </c>
      <c r="E225" s="165"/>
    </row>
    <row r="226" spans="2:5" ht="14.5" x14ac:dyDescent="0.35">
      <c r="B226" t="s">
        <v>381</v>
      </c>
      <c r="C226">
        <v>2</v>
      </c>
      <c r="D226" t="s">
        <v>356</v>
      </c>
      <c r="E226" s="165"/>
    </row>
    <row r="227" spans="2:5" ht="14.5" x14ac:dyDescent="0.35">
      <c r="B227" t="s">
        <v>382</v>
      </c>
      <c r="C227">
        <v>2</v>
      </c>
      <c r="D227" t="s">
        <v>356</v>
      </c>
      <c r="E227" s="165"/>
    </row>
    <row r="228" spans="2:5" ht="14.5" x14ac:dyDescent="0.35">
      <c r="B228" t="s">
        <v>383</v>
      </c>
      <c r="C228">
        <v>2</v>
      </c>
      <c r="D228" t="s">
        <v>341</v>
      </c>
      <c r="E228" s="165"/>
    </row>
    <row r="229" spans="2:5" ht="14.5" x14ac:dyDescent="0.35">
      <c r="B229" t="s">
        <v>384</v>
      </c>
      <c r="C229">
        <v>2</v>
      </c>
      <c r="D229" t="s">
        <v>341</v>
      </c>
      <c r="E229" s="165"/>
    </row>
    <row r="230" spans="2:5" ht="14.5" x14ac:dyDescent="0.35">
      <c r="B230" t="s">
        <v>385</v>
      </c>
      <c r="C230">
        <v>2</v>
      </c>
      <c r="D230" t="s">
        <v>386</v>
      </c>
      <c r="E230" s="165"/>
    </row>
    <row r="231" spans="2:5" ht="14.5" x14ac:dyDescent="0.35">
      <c r="B231" t="s">
        <v>387</v>
      </c>
      <c r="C231">
        <v>2</v>
      </c>
      <c r="D231" t="s">
        <v>386</v>
      </c>
      <c r="E231" s="165"/>
    </row>
    <row r="232" spans="2:5" ht="14.5" x14ac:dyDescent="0.35">
      <c r="B232" t="s">
        <v>388</v>
      </c>
      <c r="C232">
        <v>2</v>
      </c>
      <c r="D232" t="s">
        <v>386</v>
      </c>
      <c r="E232" s="165"/>
    </row>
    <row r="233" spans="2:5" ht="14.5" x14ac:dyDescent="0.35">
      <c r="B233" t="s">
        <v>389</v>
      </c>
      <c r="C233">
        <v>2</v>
      </c>
      <c r="D233" t="s">
        <v>353</v>
      </c>
      <c r="E233" s="165"/>
    </row>
    <row r="234" spans="2:5" ht="14.5" x14ac:dyDescent="0.35">
      <c r="B234" t="s">
        <v>390</v>
      </c>
      <c r="C234">
        <v>2</v>
      </c>
      <c r="D234" t="s">
        <v>386</v>
      </c>
      <c r="E234" s="165"/>
    </row>
    <row r="235" spans="2:5" ht="14.5" x14ac:dyDescent="0.35">
      <c r="B235" t="s">
        <v>391</v>
      </c>
      <c r="C235">
        <v>2</v>
      </c>
      <c r="D235" t="s">
        <v>386</v>
      </c>
      <c r="E235" s="165"/>
    </row>
    <row r="236" spans="2:5" ht="14.5" x14ac:dyDescent="0.35">
      <c r="B236" t="s">
        <v>392</v>
      </c>
      <c r="C236">
        <v>2</v>
      </c>
      <c r="D236" t="s">
        <v>356</v>
      </c>
      <c r="E236" s="165"/>
    </row>
    <row r="237" spans="2:5" ht="14.5" x14ac:dyDescent="0.35">
      <c r="B237" t="s">
        <v>393</v>
      </c>
      <c r="C237">
        <v>2</v>
      </c>
      <c r="D237" t="s">
        <v>356</v>
      </c>
      <c r="E237" s="165"/>
    </row>
    <row r="238" spans="2:5" ht="14.5" x14ac:dyDescent="0.35">
      <c r="B238" t="s">
        <v>394</v>
      </c>
      <c r="C238">
        <v>2</v>
      </c>
      <c r="D238" t="s">
        <v>395</v>
      </c>
      <c r="E238" s="165"/>
    </row>
    <row r="239" spans="2:5" ht="14.5" x14ac:dyDescent="0.35">
      <c r="B239" t="s">
        <v>396</v>
      </c>
      <c r="C239">
        <v>2</v>
      </c>
      <c r="D239" t="s">
        <v>397</v>
      </c>
      <c r="E239" s="165"/>
    </row>
    <row r="240" spans="2:5" ht="14.5" x14ac:dyDescent="0.35">
      <c r="B240" t="s">
        <v>398</v>
      </c>
      <c r="C240">
        <v>2</v>
      </c>
      <c r="D240" t="s">
        <v>386</v>
      </c>
      <c r="E240" s="165"/>
    </row>
    <row r="241" spans="2:5" ht="14.5" x14ac:dyDescent="0.35">
      <c r="B241" t="s">
        <v>399</v>
      </c>
      <c r="C241">
        <v>2</v>
      </c>
      <c r="D241" t="s">
        <v>356</v>
      </c>
      <c r="E241" s="165"/>
    </row>
    <row r="242" spans="2:5" ht="14.5" x14ac:dyDescent="0.35">
      <c r="B242" t="s">
        <v>400</v>
      </c>
      <c r="C242">
        <v>2</v>
      </c>
      <c r="D242" t="s">
        <v>341</v>
      </c>
      <c r="E242" s="165"/>
    </row>
    <row r="243" spans="2:5" ht="14.5" x14ac:dyDescent="0.35">
      <c r="B243" t="s">
        <v>401</v>
      </c>
      <c r="C243">
        <v>2</v>
      </c>
      <c r="D243" t="s">
        <v>341</v>
      </c>
      <c r="E243" s="165"/>
    </row>
    <row r="244" spans="2:5" ht="14.5" x14ac:dyDescent="0.35">
      <c r="B244" t="s">
        <v>402</v>
      </c>
      <c r="C244">
        <v>2</v>
      </c>
      <c r="D244" t="s">
        <v>344</v>
      </c>
      <c r="E244" s="165"/>
    </row>
    <row r="245" spans="2:5" ht="14.5" x14ac:dyDescent="0.35">
      <c r="B245" t="s">
        <v>403</v>
      </c>
      <c r="C245">
        <v>2</v>
      </c>
      <c r="D245" t="s">
        <v>356</v>
      </c>
      <c r="E245" s="165"/>
    </row>
    <row r="246" spans="2:5" ht="14.5" x14ac:dyDescent="0.35">
      <c r="B246" t="s">
        <v>404</v>
      </c>
      <c r="C246">
        <v>2</v>
      </c>
      <c r="D246" t="s">
        <v>341</v>
      </c>
      <c r="E246" s="165"/>
    </row>
    <row r="247" spans="2:5" ht="14.5" x14ac:dyDescent="0.35">
      <c r="B247" t="s">
        <v>405</v>
      </c>
      <c r="C247">
        <v>2</v>
      </c>
      <c r="D247" t="s">
        <v>356</v>
      </c>
      <c r="E247" s="165"/>
    </row>
    <row r="248" spans="2:5" ht="14.5" x14ac:dyDescent="0.35">
      <c r="B248" t="s">
        <v>406</v>
      </c>
      <c r="C248">
        <v>2</v>
      </c>
      <c r="D248" t="s">
        <v>341</v>
      </c>
      <c r="E248" s="165"/>
    </row>
    <row r="249" spans="2:5" ht="14.5" x14ac:dyDescent="0.35">
      <c r="B249" t="s">
        <v>407</v>
      </c>
      <c r="C249">
        <v>2</v>
      </c>
      <c r="D249" t="s">
        <v>341</v>
      </c>
      <c r="E249" s="165"/>
    </row>
    <row r="250" spans="2:5" ht="14.5" x14ac:dyDescent="0.35">
      <c r="B250" t="s">
        <v>408</v>
      </c>
      <c r="C250">
        <v>2</v>
      </c>
      <c r="D250" t="s">
        <v>353</v>
      </c>
      <c r="E250" s="165"/>
    </row>
    <row r="251" spans="2:5" ht="14.5" x14ac:dyDescent="0.35">
      <c r="B251" t="s">
        <v>409</v>
      </c>
      <c r="C251">
        <v>2</v>
      </c>
      <c r="D251" t="s">
        <v>397</v>
      </c>
      <c r="E251" s="165"/>
    </row>
    <row r="252" spans="2:5" ht="14.5" x14ac:dyDescent="0.35">
      <c r="B252" t="s">
        <v>410</v>
      </c>
      <c r="C252">
        <v>2</v>
      </c>
      <c r="D252" t="s">
        <v>397</v>
      </c>
      <c r="E252" s="165"/>
    </row>
    <row r="253" spans="2:5" ht="14.5" x14ac:dyDescent="0.35">
      <c r="B253" t="s">
        <v>411</v>
      </c>
      <c r="C253">
        <v>2</v>
      </c>
      <c r="D253" t="s">
        <v>353</v>
      </c>
      <c r="E253" s="165"/>
    </row>
    <row r="254" spans="2:5" ht="14.5" x14ac:dyDescent="0.35">
      <c r="B254" t="s">
        <v>412</v>
      </c>
      <c r="C254">
        <v>2</v>
      </c>
      <c r="D254" t="s">
        <v>386</v>
      </c>
      <c r="E254" s="165"/>
    </row>
    <row r="255" spans="2:5" ht="14.5" x14ac:dyDescent="0.35">
      <c r="B255" t="s">
        <v>413</v>
      </c>
      <c r="C255">
        <v>2</v>
      </c>
      <c r="D255" t="s">
        <v>386</v>
      </c>
      <c r="E255" s="165"/>
    </row>
    <row r="256" spans="2:5" ht="14.5" x14ac:dyDescent="0.35">
      <c r="B256" t="s">
        <v>414</v>
      </c>
      <c r="C256">
        <v>2</v>
      </c>
      <c r="D256" t="s">
        <v>353</v>
      </c>
      <c r="E256" s="165"/>
    </row>
    <row r="257" spans="2:5" ht="14.5" x14ac:dyDescent="0.35">
      <c r="B257" t="s">
        <v>415</v>
      </c>
      <c r="C257">
        <v>2</v>
      </c>
      <c r="D257" t="s">
        <v>386</v>
      </c>
      <c r="E257" s="165"/>
    </row>
    <row r="258" spans="2:5" ht="14.5" x14ac:dyDescent="0.35">
      <c r="B258" t="s">
        <v>416</v>
      </c>
      <c r="C258">
        <v>2</v>
      </c>
      <c r="D258" t="s">
        <v>386</v>
      </c>
      <c r="E258" s="165"/>
    </row>
    <row r="259" spans="2:5" ht="14.5" x14ac:dyDescent="0.35">
      <c r="B259" t="s">
        <v>417</v>
      </c>
      <c r="C259">
        <v>2</v>
      </c>
      <c r="D259" t="s">
        <v>341</v>
      </c>
      <c r="E259" s="165"/>
    </row>
    <row r="260" spans="2:5" ht="14.5" x14ac:dyDescent="0.35">
      <c r="B260" t="s">
        <v>418</v>
      </c>
      <c r="C260">
        <v>2</v>
      </c>
      <c r="D260" t="s">
        <v>353</v>
      </c>
      <c r="E260" s="165"/>
    </row>
    <row r="261" spans="2:5" ht="14.5" x14ac:dyDescent="0.35">
      <c r="B261" t="s">
        <v>419</v>
      </c>
      <c r="C261">
        <v>2</v>
      </c>
      <c r="D261" t="s">
        <v>386</v>
      </c>
      <c r="E261" s="165"/>
    </row>
    <row r="262" spans="2:5" ht="14.5" x14ac:dyDescent="0.35">
      <c r="B262" t="s">
        <v>420</v>
      </c>
      <c r="C262">
        <v>2</v>
      </c>
      <c r="D262" t="s">
        <v>386</v>
      </c>
      <c r="E262" s="165"/>
    </row>
    <row r="263" spans="2:5" ht="14.5" x14ac:dyDescent="0.35">
      <c r="B263" t="s">
        <v>421</v>
      </c>
      <c r="C263">
        <v>2</v>
      </c>
      <c r="D263" t="s">
        <v>353</v>
      </c>
      <c r="E263" s="165"/>
    </row>
    <row r="264" spans="2:5" ht="14.5" x14ac:dyDescent="0.35">
      <c r="B264" t="s">
        <v>422</v>
      </c>
      <c r="C264">
        <v>2</v>
      </c>
      <c r="D264" t="s">
        <v>397</v>
      </c>
      <c r="E264" s="165"/>
    </row>
    <row r="265" spans="2:5" ht="14.5" x14ac:dyDescent="0.35">
      <c r="B265" t="s">
        <v>423</v>
      </c>
      <c r="C265">
        <v>2</v>
      </c>
      <c r="D265" t="s">
        <v>386</v>
      </c>
      <c r="E265" s="165"/>
    </row>
    <row r="266" spans="2:5" ht="14.5" x14ac:dyDescent="0.35">
      <c r="B266" t="s">
        <v>424</v>
      </c>
      <c r="C266">
        <v>2</v>
      </c>
      <c r="D266" t="s">
        <v>386</v>
      </c>
      <c r="E266" s="165"/>
    </row>
    <row r="267" spans="2:5" ht="14.5" x14ac:dyDescent="0.35">
      <c r="B267" t="s">
        <v>425</v>
      </c>
      <c r="C267">
        <v>2</v>
      </c>
      <c r="D267" t="s">
        <v>386</v>
      </c>
      <c r="E267" s="165"/>
    </row>
    <row r="268" spans="2:5" ht="14.5" x14ac:dyDescent="0.35">
      <c r="B268" s="258" t="s">
        <v>426</v>
      </c>
      <c r="C268">
        <v>2</v>
      </c>
      <c r="D268" t="s">
        <v>356</v>
      </c>
      <c r="E268" s="165"/>
    </row>
    <row r="269" spans="2:5" ht="14.5" x14ac:dyDescent="0.35">
      <c r="B269" s="280" t="s">
        <v>427</v>
      </c>
      <c r="C269" s="278">
        <v>3</v>
      </c>
      <c r="D269" s="279" t="s">
        <v>397</v>
      </c>
      <c r="E269" s="165"/>
    </row>
    <row r="270" spans="2:5" ht="14.5" x14ac:dyDescent="0.35">
      <c r="B270" t="s">
        <v>428</v>
      </c>
      <c r="C270">
        <v>3</v>
      </c>
      <c r="D270" t="s">
        <v>395</v>
      </c>
      <c r="E270" s="165"/>
    </row>
    <row r="271" spans="2:5" ht="14.5" x14ac:dyDescent="0.35">
      <c r="B271" t="s">
        <v>429</v>
      </c>
      <c r="C271">
        <v>3</v>
      </c>
      <c r="D271" t="s">
        <v>397</v>
      </c>
      <c r="E271" s="165"/>
    </row>
    <row r="272" spans="2:5" ht="14.5" x14ac:dyDescent="0.35">
      <c r="B272" t="s">
        <v>430</v>
      </c>
      <c r="C272">
        <v>3</v>
      </c>
      <c r="D272" t="s">
        <v>386</v>
      </c>
      <c r="E272" s="165"/>
    </row>
    <row r="273" spans="2:5" ht="14.5" x14ac:dyDescent="0.35">
      <c r="B273" t="s">
        <v>431</v>
      </c>
      <c r="C273">
        <v>3</v>
      </c>
      <c r="D273" t="s">
        <v>386</v>
      </c>
      <c r="E273" s="165"/>
    </row>
    <row r="274" spans="2:5" ht="14.5" x14ac:dyDescent="0.35">
      <c r="B274" t="s">
        <v>432</v>
      </c>
      <c r="C274">
        <v>3</v>
      </c>
      <c r="D274" t="s">
        <v>397</v>
      </c>
      <c r="E274" s="165"/>
    </row>
    <row r="275" spans="2:5" ht="14.5" x14ac:dyDescent="0.35">
      <c r="B275" t="s">
        <v>433</v>
      </c>
      <c r="C275">
        <v>3</v>
      </c>
      <c r="D275" t="s">
        <v>386</v>
      </c>
      <c r="E275" s="165"/>
    </row>
    <row r="276" spans="2:5" ht="14.5" x14ac:dyDescent="0.35">
      <c r="B276" t="s">
        <v>434</v>
      </c>
      <c r="C276">
        <v>3</v>
      </c>
      <c r="D276" t="s">
        <v>397</v>
      </c>
      <c r="E276" s="165"/>
    </row>
    <row r="277" spans="2:5" ht="14.5" x14ac:dyDescent="0.35">
      <c r="B277" t="s">
        <v>435</v>
      </c>
      <c r="C277">
        <v>3</v>
      </c>
      <c r="D277" t="s">
        <v>386</v>
      </c>
      <c r="E277" s="165"/>
    </row>
    <row r="278" spans="2:5" ht="14.5" x14ac:dyDescent="0.35">
      <c r="B278" t="s">
        <v>436</v>
      </c>
      <c r="C278">
        <v>3</v>
      </c>
      <c r="D278" t="s">
        <v>386</v>
      </c>
      <c r="E278" s="165"/>
    </row>
    <row r="279" spans="2:5" ht="14.5" x14ac:dyDescent="0.35">
      <c r="B279" t="s">
        <v>437</v>
      </c>
      <c r="C279">
        <v>3</v>
      </c>
      <c r="D279" t="s">
        <v>386</v>
      </c>
      <c r="E279" s="165"/>
    </row>
    <row r="280" spans="2:5" ht="14.5" x14ac:dyDescent="0.35">
      <c r="B280" t="s">
        <v>438</v>
      </c>
      <c r="C280">
        <v>3</v>
      </c>
      <c r="D280" t="s">
        <v>386</v>
      </c>
      <c r="E280" s="165"/>
    </row>
    <row r="281" spans="2:5" ht="14.5" x14ac:dyDescent="0.35">
      <c r="B281" t="s">
        <v>439</v>
      </c>
      <c r="C281">
        <v>3</v>
      </c>
      <c r="D281" t="s">
        <v>397</v>
      </c>
      <c r="E281" s="165"/>
    </row>
    <row r="282" spans="2:5" ht="14.5" x14ac:dyDescent="0.35">
      <c r="B282" t="s">
        <v>440</v>
      </c>
      <c r="C282">
        <v>3</v>
      </c>
      <c r="D282" t="s">
        <v>397</v>
      </c>
      <c r="E282" s="165"/>
    </row>
    <row r="283" spans="2:5" ht="14.5" x14ac:dyDescent="0.35">
      <c r="B283" t="s">
        <v>441</v>
      </c>
      <c r="C283">
        <v>3</v>
      </c>
      <c r="D283" t="s">
        <v>386</v>
      </c>
      <c r="E283" s="165"/>
    </row>
    <row r="284" spans="2:5" ht="14.5" x14ac:dyDescent="0.35">
      <c r="B284" t="s">
        <v>442</v>
      </c>
      <c r="C284">
        <v>3</v>
      </c>
      <c r="D284" t="s">
        <v>397</v>
      </c>
      <c r="E284" s="165"/>
    </row>
    <row r="285" spans="2:5" ht="14.5" x14ac:dyDescent="0.35">
      <c r="B285" t="s">
        <v>443</v>
      </c>
      <c r="C285">
        <v>3</v>
      </c>
      <c r="D285" t="s">
        <v>386</v>
      </c>
      <c r="E285" s="165"/>
    </row>
    <row r="286" spans="2:5" ht="14.5" x14ac:dyDescent="0.35">
      <c r="B286" t="s">
        <v>444</v>
      </c>
      <c r="C286">
        <v>3</v>
      </c>
      <c r="D286" t="s">
        <v>386</v>
      </c>
      <c r="E286" s="165"/>
    </row>
    <row r="287" spans="2:5" ht="14.5" x14ac:dyDescent="0.35">
      <c r="B287" t="s">
        <v>445</v>
      </c>
      <c r="C287">
        <v>3</v>
      </c>
      <c r="D287" t="s">
        <v>397</v>
      </c>
      <c r="E287" s="165"/>
    </row>
    <row r="288" spans="2:5" ht="14.5" x14ac:dyDescent="0.35">
      <c r="B288" t="s">
        <v>446</v>
      </c>
      <c r="C288">
        <v>3</v>
      </c>
      <c r="D288" t="s">
        <v>397</v>
      </c>
      <c r="E288" s="165"/>
    </row>
    <row r="289" spans="2:5" ht="14.5" x14ac:dyDescent="0.35">
      <c r="B289" t="s">
        <v>447</v>
      </c>
      <c r="C289">
        <v>3</v>
      </c>
      <c r="D289" t="s">
        <v>386</v>
      </c>
      <c r="E289" s="165"/>
    </row>
    <row r="290" spans="2:5" ht="14.5" x14ac:dyDescent="0.35">
      <c r="B290" t="s">
        <v>448</v>
      </c>
      <c r="C290">
        <v>3</v>
      </c>
      <c r="D290" t="s">
        <v>397</v>
      </c>
      <c r="E290" s="165"/>
    </row>
    <row r="291" spans="2:5" ht="14.5" x14ac:dyDescent="0.35">
      <c r="B291" t="s">
        <v>449</v>
      </c>
      <c r="C291">
        <v>3</v>
      </c>
      <c r="D291" t="s">
        <v>397</v>
      </c>
      <c r="E291" s="165"/>
    </row>
    <row r="292" spans="2:5" ht="14.5" x14ac:dyDescent="0.35">
      <c r="B292" t="s">
        <v>450</v>
      </c>
      <c r="C292">
        <v>3</v>
      </c>
      <c r="D292" t="s">
        <v>397</v>
      </c>
      <c r="E292" s="165"/>
    </row>
    <row r="293" spans="2:5" ht="14.5" x14ac:dyDescent="0.35">
      <c r="B293" t="s">
        <v>451</v>
      </c>
      <c r="C293">
        <v>3</v>
      </c>
      <c r="D293" t="s">
        <v>395</v>
      </c>
      <c r="E293" s="165"/>
    </row>
    <row r="294" spans="2:5" ht="14.5" x14ac:dyDescent="0.35">
      <c r="B294" t="s">
        <v>452</v>
      </c>
      <c r="C294">
        <v>3</v>
      </c>
      <c r="D294" t="s">
        <v>453</v>
      </c>
      <c r="E294" s="165"/>
    </row>
    <row r="295" spans="2:5" ht="14.5" x14ac:dyDescent="0.35">
      <c r="B295" t="s">
        <v>454</v>
      </c>
      <c r="C295">
        <v>3</v>
      </c>
      <c r="D295" t="s">
        <v>453</v>
      </c>
      <c r="E295" s="165"/>
    </row>
    <row r="296" spans="2:5" ht="14.5" x14ac:dyDescent="0.35">
      <c r="B296" t="s">
        <v>455</v>
      </c>
      <c r="C296">
        <v>3</v>
      </c>
      <c r="D296" t="s">
        <v>453</v>
      </c>
      <c r="E296" s="165"/>
    </row>
    <row r="297" spans="2:5" ht="14.5" x14ac:dyDescent="0.35">
      <c r="B297" t="s">
        <v>456</v>
      </c>
      <c r="C297">
        <v>3</v>
      </c>
      <c r="D297" t="s">
        <v>353</v>
      </c>
      <c r="E297" s="165"/>
    </row>
    <row r="298" spans="2:5" ht="14.5" x14ac:dyDescent="0.35">
      <c r="B298" t="s">
        <v>457</v>
      </c>
      <c r="C298">
        <v>3</v>
      </c>
      <c r="D298" t="s">
        <v>353</v>
      </c>
      <c r="E298" s="165"/>
    </row>
    <row r="299" spans="2:5" ht="14.5" x14ac:dyDescent="0.35">
      <c r="B299" t="s">
        <v>458</v>
      </c>
      <c r="C299">
        <v>3</v>
      </c>
      <c r="D299" t="s">
        <v>395</v>
      </c>
      <c r="E299" s="165"/>
    </row>
    <row r="300" spans="2:5" ht="14.5" x14ac:dyDescent="0.35">
      <c r="B300" t="s">
        <v>459</v>
      </c>
      <c r="C300">
        <v>3</v>
      </c>
      <c r="D300" t="s">
        <v>395</v>
      </c>
      <c r="E300" s="165"/>
    </row>
    <row r="301" spans="2:5" ht="14.5" x14ac:dyDescent="0.35">
      <c r="B301" t="s">
        <v>460</v>
      </c>
      <c r="C301">
        <v>3</v>
      </c>
      <c r="D301" t="s">
        <v>397</v>
      </c>
      <c r="E301" s="165"/>
    </row>
    <row r="302" spans="2:5" ht="14.5" x14ac:dyDescent="0.35">
      <c r="B302" t="s">
        <v>461</v>
      </c>
      <c r="C302">
        <v>3</v>
      </c>
      <c r="D302" t="s">
        <v>386</v>
      </c>
      <c r="E302" s="165"/>
    </row>
    <row r="303" spans="2:5" ht="14.5" x14ac:dyDescent="0.35">
      <c r="B303" t="s">
        <v>462</v>
      </c>
      <c r="C303">
        <v>3</v>
      </c>
      <c r="D303" t="s">
        <v>386</v>
      </c>
      <c r="E303" s="165"/>
    </row>
    <row r="304" spans="2:5" ht="14.5" x14ac:dyDescent="0.35">
      <c r="B304" t="s">
        <v>463</v>
      </c>
      <c r="C304">
        <v>3</v>
      </c>
      <c r="D304" t="s">
        <v>453</v>
      </c>
      <c r="E304" s="165"/>
    </row>
    <row r="305" spans="2:5" ht="14.5" x14ac:dyDescent="0.35">
      <c r="B305" t="s">
        <v>464</v>
      </c>
      <c r="C305">
        <v>3</v>
      </c>
      <c r="D305" t="s">
        <v>453</v>
      </c>
      <c r="E305" s="165"/>
    </row>
    <row r="306" spans="2:5" ht="14.5" x14ac:dyDescent="0.35">
      <c r="B306" t="s">
        <v>465</v>
      </c>
      <c r="C306">
        <v>3</v>
      </c>
      <c r="D306" t="s">
        <v>453</v>
      </c>
      <c r="E306" s="165"/>
    </row>
    <row r="307" spans="2:5" ht="14.5" x14ac:dyDescent="0.35">
      <c r="B307" t="s">
        <v>466</v>
      </c>
      <c r="C307">
        <v>3</v>
      </c>
      <c r="D307" t="s">
        <v>395</v>
      </c>
      <c r="E307" s="165"/>
    </row>
    <row r="308" spans="2:5" ht="14.5" x14ac:dyDescent="0.35">
      <c r="B308" t="s">
        <v>467</v>
      </c>
      <c r="C308">
        <v>3</v>
      </c>
      <c r="D308" t="s">
        <v>397</v>
      </c>
      <c r="E308" s="165"/>
    </row>
    <row r="309" spans="2:5" ht="14.5" x14ac:dyDescent="0.35">
      <c r="B309" t="s">
        <v>468</v>
      </c>
      <c r="C309">
        <v>3</v>
      </c>
      <c r="D309" t="s">
        <v>397</v>
      </c>
      <c r="E309" s="165"/>
    </row>
    <row r="310" spans="2:5" ht="14.5" x14ac:dyDescent="0.35">
      <c r="B310" t="s">
        <v>469</v>
      </c>
      <c r="C310">
        <v>3</v>
      </c>
      <c r="D310" t="s">
        <v>386</v>
      </c>
      <c r="E310" s="165"/>
    </row>
    <row r="311" spans="2:5" ht="14.5" x14ac:dyDescent="0.35">
      <c r="B311" t="s">
        <v>470</v>
      </c>
      <c r="C311">
        <v>3</v>
      </c>
      <c r="D311" t="s">
        <v>386</v>
      </c>
      <c r="E311" s="165"/>
    </row>
    <row r="312" spans="2:5" ht="14.5" x14ac:dyDescent="0.35">
      <c r="B312" t="s">
        <v>471</v>
      </c>
      <c r="C312">
        <v>3</v>
      </c>
      <c r="D312" t="s">
        <v>386</v>
      </c>
      <c r="E312" s="165"/>
    </row>
    <row r="313" spans="2:5" ht="14.5" x14ac:dyDescent="0.35">
      <c r="B313" t="s">
        <v>472</v>
      </c>
      <c r="C313">
        <v>3</v>
      </c>
      <c r="D313" t="s">
        <v>386</v>
      </c>
      <c r="E313" s="165"/>
    </row>
    <row r="314" spans="2:5" ht="14.5" x14ac:dyDescent="0.35">
      <c r="B314" t="s">
        <v>473</v>
      </c>
      <c r="C314">
        <v>3</v>
      </c>
      <c r="D314" t="s">
        <v>453</v>
      </c>
      <c r="E314" s="165"/>
    </row>
    <row r="315" spans="2:5" ht="14.5" x14ac:dyDescent="0.35">
      <c r="B315" t="s">
        <v>474</v>
      </c>
      <c r="C315">
        <v>3</v>
      </c>
      <c r="D315" t="s">
        <v>386</v>
      </c>
      <c r="E315" s="165"/>
    </row>
    <row r="316" spans="2:5" ht="14.5" x14ac:dyDescent="0.35">
      <c r="B316" t="s">
        <v>475</v>
      </c>
      <c r="C316">
        <v>3</v>
      </c>
      <c r="D316" t="s">
        <v>386</v>
      </c>
      <c r="E316" s="159"/>
    </row>
    <row r="317" spans="2:5" ht="14.5" x14ac:dyDescent="0.35">
      <c r="B317" t="s">
        <v>476</v>
      </c>
      <c r="C317">
        <v>3</v>
      </c>
      <c r="D317"/>
      <c r="E317" s="159"/>
    </row>
    <row r="318" spans="2:5" ht="14.5" x14ac:dyDescent="0.35">
      <c r="B318" t="s">
        <v>477</v>
      </c>
      <c r="C318">
        <v>3</v>
      </c>
      <c r="D318"/>
      <c r="E318" s="159"/>
    </row>
    <row r="319" spans="2:5" ht="14.5" x14ac:dyDescent="0.35">
      <c r="B319" t="s">
        <v>478</v>
      </c>
      <c r="C319">
        <v>3</v>
      </c>
      <c r="D319"/>
      <c r="E319" s="159"/>
    </row>
    <row r="320" spans="2:5" ht="14.5" x14ac:dyDescent="0.35">
      <c r="B320" t="s">
        <v>479</v>
      </c>
      <c r="C320">
        <v>3</v>
      </c>
      <c r="D320"/>
      <c r="E320" s="159"/>
    </row>
    <row r="321" spans="2:5" ht="14.5" x14ac:dyDescent="0.35">
      <c r="B321" t="s">
        <v>480</v>
      </c>
      <c r="C321">
        <v>3</v>
      </c>
      <c r="D321"/>
      <c r="E321" s="159"/>
    </row>
    <row r="322" spans="2:5" ht="13" x14ac:dyDescent="0.3">
      <c r="B322" t="s">
        <v>481</v>
      </c>
      <c r="C322">
        <v>3</v>
      </c>
      <c r="D322"/>
      <c r="E322" s="137"/>
    </row>
    <row r="323" spans="2:5" ht="13" x14ac:dyDescent="0.3">
      <c r="B323" t="s">
        <v>482</v>
      </c>
      <c r="C323">
        <v>3</v>
      </c>
      <c r="D323"/>
      <c r="E323" s="137"/>
    </row>
    <row r="324" spans="2:5" ht="13" x14ac:dyDescent="0.3">
      <c r="B324" t="s">
        <v>483</v>
      </c>
      <c r="C324">
        <v>3</v>
      </c>
      <c r="D324"/>
      <c r="E324" s="137"/>
    </row>
    <row r="325" spans="2:5" ht="13" x14ac:dyDescent="0.3">
      <c r="B325" t="s">
        <v>484</v>
      </c>
      <c r="C325">
        <v>3</v>
      </c>
      <c r="D325"/>
      <c r="E325" s="137"/>
    </row>
    <row r="326" spans="2:5" x14ac:dyDescent="0.25">
      <c r="B326" t="s">
        <v>485</v>
      </c>
      <c r="C326">
        <v>3</v>
      </c>
      <c r="D326"/>
    </row>
    <row r="327" spans="2:5" x14ac:dyDescent="0.25">
      <c r="B327" t="s">
        <v>486</v>
      </c>
      <c r="C327">
        <v>3</v>
      </c>
      <c r="D327"/>
    </row>
    <row r="328" spans="2:5" x14ac:dyDescent="0.25">
      <c r="B328" t="s">
        <v>487</v>
      </c>
      <c r="C328">
        <v>3</v>
      </c>
      <c r="D328"/>
    </row>
    <row r="329" spans="2:5" x14ac:dyDescent="0.25">
      <c r="B329" t="s">
        <v>488</v>
      </c>
      <c r="C329">
        <v>3</v>
      </c>
      <c r="D329"/>
    </row>
    <row r="330" spans="2:5" x14ac:dyDescent="0.25">
      <c r="B330" t="s">
        <v>489</v>
      </c>
      <c r="C330">
        <v>3</v>
      </c>
      <c r="D330"/>
    </row>
    <row r="331" spans="2:5" x14ac:dyDescent="0.25">
      <c r="B331" t="s">
        <v>490</v>
      </c>
      <c r="C331">
        <v>3</v>
      </c>
      <c r="D331"/>
    </row>
    <row r="332" spans="2:5" x14ac:dyDescent="0.25">
      <c r="B332" t="s">
        <v>491</v>
      </c>
      <c r="C332">
        <v>3</v>
      </c>
      <c r="D332"/>
    </row>
    <row r="333" spans="2:5" x14ac:dyDescent="0.25">
      <c r="B333" t="s">
        <v>492</v>
      </c>
      <c r="C333">
        <v>3</v>
      </c>
      <c r="D333"/>
    </row>
    <row r="334" spans="2:5" ht="14.5" x14ac:dyDescent="0.35">
      <c r="B334" s="277" t="s">
        <v>493</v>
      </c>
      <c r="C334" s="278">
        <v>4</v>
      </c>
      <c r="D334" s="279"/>
    </row>
    <row r="335" spans="2:5" x14ac:dyDescent="0.25">
      <c r="B335" t="s">
        <v>494</v>
      </c>
      <c r="C335">
        <v>4</v>
      </c>
      <c r="D335"/>
    </row>
    <row r="336" spans="2:5" x14ac:dyDescent="0.25">
      <c r="B336" t="s">
        <v>495</v>
      </c>
      <c r="C336">
        <v>4</v>
      </c>
      <c r="D336"/>
    </row>
    <row r="337" spans="2:4" x14ac:dyDescent="0.25">
      <c r="B337" t="s">
        <v>496</v>
      </c>
      <c r="C337">
        <v>4</v>
      </c>
      <c r="D337"/>
    </row>
    <row r="338" spans="2:4" x14ac:dyDescent="0.25">
      <c r="B338" t="s">
        <v>497</v>
      </c>
      <c r="C338">
        <v>4</v>
      </c>
      <c r="D338"/>
    </row>
  </sheetData>
  <conditionalFormatting sqref="C4">
    <cfRule type="cellIs" dxfId="3" priority="5" operator="equal">
      <formula>0</formula>
    </cfRule>
  </conditionalFormatting>
  <conditionalFormatting sqref="C5">
    <cfRule type="cellIs" dxfId="2" priority="4" operator="equal">
      <formula>"[Select]"</formula>
    </cfRule>
  </conditionalFormatting>
  <conditionalFormatting sqref="C7:C11">
    <cfRule type="cellIs" dxfId="1" priority="2" operator="equal">
      <formula>" "</formula>
    </cfRule>
  </conditionalFormatting>
  <conditionalFormatting sqref="C56:C57">
    <cfRule type="cellIs" dxfId="0" priority="1" operator="equal">
      <formula>#VALUE!</formula>
    </cfRule>
  </conditionalFormatting>
  <dataValidations count="1">
    <dataValidation allowBlank="1" showErrorMessage="1" sqref="C5" xr:uid="{6341CBE1-CAA1-4B7B-8C6D-7A68119D7DAD}"/>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F5408-4555-4325-86D1-3520DBBBFD21}">
  <dimension ref="B2:E75"/>
  <sheetViews>
    <sheetView workbookViewId="0">
      <selection activeCell="B5" sqref="B5:C5"/>
    </sheetView>
  </sheetViews>
  <sheetFormatPr defaultColWidth="14.453125" defaultRowHeight="15" customHeight="1" x14ac:dyDescent="0.25"/>
  <cols>
    <col min="1" max="1" width="2.81640625" customWidth="1"/>
    <col min="2" max="2" width="3.1796875" customWidth="1"/>
    <col min="3" max="3" width="30.81640625" customWidth="1"/>
    <col min="4" max="4" width="100.81640625" customWidth="1"/>
    <col min="5" max="5" width="4.81640625" customWidth="1"/>
    <col min="6" max="26" width="11.453125" customWidth="1"/>
  </cols>
  <sheetData>
    <row r="2" spans="2:5" ht="13" x14ac:dyDescent="0.25">
      <c r="B2" s="419">
        <v>1</v>
      </c>
      <c r="C2" s="420" t="s">
        <v>19</v>
      </c>
      <c r="D2" s="12" t="s">
        <v>20</v>
      </c>
      <c r="E2" s="13"/>
    </row>
    <row r="3" spans="2:5" ht="12.75" customHeight="1" x14ac:dyDescent="0.25">
      <c r="B3" s="414"/>
      <c r="C3" s="410"/>
      <c r="D3" s="3" t="s">
        <v>498</v>
      </c>
      <c r="E3" s="14">
        <v>0.5</v>
      </c>
    </row>
    <row r="4" spans="2:5" ht="12.75" customHeight="1" x14ac:dyDescent="0.25">
      <c r="B4" s="414"/>
      <c r="C4" s="410"/>
      <c r="D4" s="3" t="s">
        <v>499</v>
      </c>
      <c r="E4" s="14">
        <v>0</v>
      </c>
    </row>
    <row r="5" spans="2:5" ht="12.75" customHeight="1" x14ac:dyDescent="0.25">
      <c r="B5" s="413">
        <v>2</v>
      </c>
      <c r="C5" s="409" t="s">
        <v>22</v>
      </c>
      <c r="D5" s="3" t="s">
        <v>20</v>
      </c>
      <c r="E5" s="14"/>
    </row>
    <row r="6" spans="2:5" ht="12.75" customHeight="1" x14ac:dyDescent="0.25">
      <c r="B6" s="414"/>
      <c r="C6" s="410"/>
      <c r="D6" s="3" t="s">
        <v>500</v>
      </c>
      <c r="E6" s="14">
        <v>1</v>
      </c>
    </row>
    <row r="7" spans="2:5" ht="12.75" customHeight="1" x14ac:dyDescent="0.25">
      <c r="B7" s="414"/>
      <c r="C7" s="410"/>
      <c r="D7" s="3" t="s">
        <v>501</v>
      </c>
      <c r="E7" s="14">
        <v>0</v>
      </c>
    </row>
    <row r="8" spans="2:5" ht="12.75" customHeight="1" thickBot="1" x14ac:dyDescent="0.3">
      <c r="B8" s="421"/>
      <c r="C8" s="422"/>
      <c r="D8" s="15" t="s">
        <v>502</v>
      </c>
      <c r="E8" s="16" t="s">
        <v>503</v>
      </c>
    </row>
    <row r="9" spans="2:5" ht="12.75" customHeight="1" x14ac:dyDescent="0.25">
      <c r="B9" s="419">
        <v>3</v>
      </c>
      <c r="C9" s="420" t="s">
        <v>504</v>
      </c>
      <c r="D9" s="12" t="s">
        <v>20</v>
      </c>
      <c r="E9" s="13"/>
    </row>
    <row r="10" spans="2:5" ht="12.75" customHeight="1" x14ac:dyDescent="0.25">
      <c r="B10" s="413"/>
      <c r="C10" s="409"/>
      <c r="D10" s="3" t="s">
        <v>505</v>
      </c>
      <c r="E10" s="14">
        <v>1</v>
      </c>
    </row>
    <row r="11" spans="2:5" ht="12.75" customHeight="1" x14ac:dyDescent="0.25">
      <c r="B11" s="413"/>
      <c r="C11" s="409"/>
      <c r="D11" s="3" t="s">
        <v>506</v>
      </c>
      <c r="E11" s="14">
        <v>0.5</v>
      </c>
    </row>
    <row r="12" spans="2:5" ht="12.75" customHeight="1" x14ac:dyDescent="0.25">
      <c r="B12" s="413"/>
      <c r="C12" s="409"/>
      <c r="D12" s="3" t="s">
        <v>507</v>
      </c>
      <c r="E12" s="14">
        <v>0</v>
      </c>
    </row>
    <row r="13" spans="2:5" ht="12.75" customHeight="1" thickBot="1" x14ac:dyDescent="0.3">
      <c r="B13" s="413"/>
      <c r="C13" s="409"/>
      <c r="D13" s="3" t="s">
        <v>508</v>
      </c>
      <c r="E13" s="14" t="s">
        <v>503</v>
      </c>
    </row>
    <row r="14" spans="2:5" ht="12.75" customHeight="1" x14ac:dyDescent="0.25">
      <c r="B14" s="419">
        <v>4</v>
      </c>
      <c r="C14" s="420" t="s">
        <v>106</v>
      </c>
      <c r="D14" s="12" t="s">
        <v>20</v>
      </c>
      <c r="E14" s="13"/>
    </row>
    <row r="15" spans="2:5" ht="12.75" customHeight="1" x14ac:dyDescent="0.25">
      <c r="B15" s="413"/>
      <c r="C15" s="409"/>
      <c r="D15" s="3" t="s">
        <v>509</v>
      </c>
      <c r="E15" s="14">
        <v>1</v>
      </c>
    </row>
    <row r="16" spans="2:5" ht="12.75" customHeight="1" x14ac:dyDescent="0.25">
      <c r="B16" s="413"/>
      <c r="C16" s="409"/>
      <c r="D16" s="3" t="s">
        <v>510</v>
      </c>
      <c r="E16" s="14">
        <v>0</v>
      </c>
    </row>
    <row r="17" spans="2:5" ht="12.75" customHeight="1" thickBot="1" x14ac:dyDescent="0.3">
      <c r="B17" s="415"/>
      <c r="C17" s="416"/>
      <c r="D17" s="15" t="s">
        <v>511</v>
      </c>
      <c r="E17" s="16" t="s">
        <v>503</v>
      </c>
    </row>
    <row r="18" spans="2:5" ht="12.75" customHeight="1" x14ac:dyDescent="0.25">
      <c r="B18" s="413">
        <v>5</v>
      </c>
      <c r="C18" s="409" t="s">
        <v>512</v>
      </c>
      <c r="D18" s="3" t="s">
        <v>20</v>
      </c>
      <c r="E18" s="14"/>
    </row>
    <row r="19" spans="2:5" ht="12.75" customHeight="1" x14ac:dyDescent="0.25">
      <c r="B19" s="413"/>
      <c r="C19" s="409"/>
      <c r="D19" s="3" t="s">
        <v>513</v>
      </c>
      <c r="E19" s="14">
        <v>0.5</v>
      </c>
    </row>
    <row r="20" spans="2:5" ht="12.75" customHeight="1" x14ac:dyDescent="0.25">
      <c r="B20" s="413"/>
      <c r="C20" s="409"/>
      <c r="D20" s="3" t="s">
        <v>514</v>
      </c>
      <c r="E20" s="14">
        <v>0</v>
      </c>
    </row>
    <row r="21" spans="2:5" ht="12.75" customHeight="1" x14ac:dyDescent="0.25">
      <c r="B21" s="413"/>
      <c r="C21" s="409"/>
      <c r="D21" s="3" t="s">
        <v>515</v>
      </c>
      <c r="E21" s="14" t="s">
        <v>503</v>
      </c>
    </row>
    <row r="22" spans="2:5" ht="12.75" customHeight="1" x14ac:dyDescent="0.25">
      <c r="B22" s="413">
        <v>6</v>
      </c>
      <c r="C22" s="409" t="s">
        <v>516</v>
      </c>
      <c r="D22" s="3" t="s">
        <v>20</v>
      </c>
      <c r="E22" s="14"/>
    </row>
    <row r="23" spans="2:5" ht="12.75" customHeight="1" x14ac:dyDescent="0.25">
      <c r="B23" s="413"/>
      <c r="C23" s="409"/>
      <c r="D23" s="3" t="s">
        <v>517</v>
      </c>
      <c r="E23" s="14">
        <v>1</v>
      </c>
    </row>
    <row r="24" spans="2:5" ht="12.75" customHeight="1" thickBot="1" x14ac:dyDescent="0.3">
      <c r="B24" s="415"/>
      <c r="C24" s="416"/>
      <c r="D24" s="15" t="s">
        <v>518</v>
      </c>
      <c r="E24" s="16">
        <v>0</v>
      </c>
    </row>
    <row r="25" spans="2:5" ht="12.75" customHeight="1" x14ac:dyDescent="0.25">
      <c r="B25" s="413">
        <v>7</v>
      </c>
      <c r="C25" s="409" t="s">
        <v>61</v>
      </c>
      <c r="D25" s="3" t="s">
        <v>20</v>
      </c>
      <c r="E25" s="14"/>
    </row>
    <row r="26" spans="2:5" ht="12.75" customHeight="1" x14ac:dyDescent="0.25">
      <c r="B26" s="414"/>
      <c r="C26" s="410"/>
      <c r="D26" s="3" t="s">
        <v>519</v>
      </c>
      <c r="E26" s="14">
        <v>0.5</v>
      </c>
    </row>
    <row r="27" spans="2:5" ht="12.75" customHeight="1" x14ac:dyDescent="0.25">
      <c r="B27" s="414"/>
      <c r="C27" s="410"/>
      <c r="D27" s="3" t="s">
        <v>520</v>
      </c>
      <c r="E27" s="14">
        <v>0</v>
      </c>
    </row>
    <row r="28" spans="2:5" ht="12.75" customHeight="1" x14ac:dyDescent="0.25">
      <c r="B28" s="413">
        <v>8</v>
      </c>
      <c r="C28" s="409" t="s">
        <v>63</v>
      </c>
      <c r="D28" s="3" t="s">
        <v>20</v>
      </c>
      <c r="E28" s="14"/>
    </row>
    <row r="29" spans="2:5" ht="12.75" customHeight="1" x14ac:dyDescent="0.25">
      <c r="B29" s="414"/>
      <c r="C29" s="410"/>
      <c r="D29" s="3" t="s">
        <v>521</v>
      </c>
      <c r="E29" s="14">
        <v>1</v>
      </c>
    </row>
    <row r="30" spans="2:5" ht="12.75" customHeight="1" x14ac:dyDescent="0.25">
      <c r="B30" s="414"/>
      <c r="C30" s="410"/>
      <c r="D30" s="3" t="s">
        <v>522</v>
      </c>
      <c r="E30" s="14">
        <v>0</v>
      </c>
    </row>
    <row r="31" spans="2:5" ht="12.75" customHeight="1" x14ac:dyDescent="0.25">
      <c r="B31" s="418">
        <v>9</v>
      </c>
      <c r="C31" s="409" t="s">
        <v>108</v>
      </c>
      <c r="D31" s="3" t="s">
        <v>20</v>
      </c>
      <c r="E31" s="14"/>
    </row>
    <row r="32" spans="2:5" ht="12.75" customHeight="1" x14ac:dyDescent="0.25">
      <c r="B32" s="418"/>
      <c r="C32" s="409"/>
      <c r="D32" s="3" t="s">
        <v>523</v>
      </c>
      <c r="E32" s="14">
        <v>1</v>
      </c>
    </row>
    <row r="33" spans="2:5" ht="12.75" customHeight="1" x14ac:dyDescent="0.25">
      <c r="B33" s="418"/>
      <c r="C33" s="409"/>
      <c r="D33" s="3" t="s">
        <v>524</v>
      </c>
      <c r="E33" s="14">
        <v>0</v>
      </c>
    </row>
    <row r="34" spans="2:5" ht="12.75" customHeight="1" x14ac:dyDescent="0.25">
      <c r="B34" s="413">
        <v>10</v>
      </c>
      <c r="C34" s="409" t="s">
        <v>525</v>
      </c>
      <c r="D34" s="3" t="s">
        <v>20</v>
      </c>
      <c r="E34" s="14"/>
    </row>
    <row r="35" spans="2:5" ht="12.75" customHeight="1" x14ac:dyDescent="0.25">
      <c r="B35" s="414"/>
      <c r="C35" s="410"/>
      <c r="D35" s="3" t="s">
        <v>526</v>
      </c>
      <c r="E35" s="14">
        <v>1</v>
      </c>
    </row>
    <row r="36" spans="2:5" ht="12.75" customHeight="1" x14ac:dyDescent="0.25">
      <c r="B36" s="414"/>
      <c r="C36" s="410"/>
      <c r="D36" s="3" t="s">
        <v>527</v>
      </c>
      <c r="E36" s="14">
        <v>0.5</v>
      </c>
    </row>
    <row r="37" spans="2:5" ht="12.75" customHeight="1" x14ac:dyDescent="0.25">
      <c r="B37" s="414"/>
      <c r="C37" s="410"/>
      <c r="D37" s="3" t="s">
        <v>528</v>
      </c>
      <c r="E37" s="14">
        <v>0</v>
      </c>
    </row>
    <row r="38" spans="2:5" ht="12.75" customHeight="1" x14ac:dyDescent="0.25">
      <c r="B38" s="413">
        <v>11</v>
      </c>
      <c r="C38" s="417" t="s">
        <v>68</v>
      </c>
      <c r="D38" s="3" t="s">
        <v>20</v>
      </c>
      <c r="E38" s="14"/>
    </row>
    <row r="39" spans="2:5" ht="12.75" customHeight="1" x14ac:dyDescent="0.25">
      <c r="B39" s="413"/>
      <c r="C39" s="417"/>
      <c r="D39" s="3" t="s">
        <v>529</v>
      </c>
      <c r="E39" s="14">
        <v>1</v>
      </c>
    </row>
    <row r="40" spans="2:5" ht="12.75" customHeight="1" x14ac:dyDescent="0.25">
      <c r="B40" s="413"/>
      <c r="C40" s="417"/>
      <c r="D40" s="3" t="s">
        <v>530</v>
      </c>
      <c r="E40" s="14">
        <v>0</v>
      </c>
    </row>
    <row r="41" spans="2:5" ht="12.75" customHeight="1" x14ac:dyDescent="0.25">
      <c r="B41" s="413"/>
      <c r="C41" s="417"/>
      <c r="D41" s="3" t="s">
        <v>531</v>
      </c>
      <c r="E41" s="14" t="s">
        <v>503</v>
      </c>
    </row>
    <row r="42" spans="2:5" ht="12.75" customHeight="1" x14ac:dyDescent="0.25">
      <c r="B42" s="413">
        <v>12</v>
      </c>
      <c r="C42" s="409" t="s">
        <v>70</v>
      </c>
      <c r="D42" s="3" t="s">
        <v>20</v>
      </c>
      <c r="E42" s="14"/>
    </row>
    <row r="43" spans="2:5" ht="12.75" customHeight="1" x14ac:dyDescent="0.25">
      <c r="B43" s="413"/>
      <c r="C43" s="409"/>
      <c r="D43" s="3" t="s">
        <v>532</v>
      </c>
      <c r="E43" s="14">
        <v>1</v>
      </c>
    </row>
    <row r="44" spans="2:5" ht="12.75" customHeight="1" x14ac:dyDescent="0.25">
      <c r="B44" s="413"/>
      <c r="C44" s="409"/>
      <c r="D44" s="3" t="s">
        <v>533</v>
      </c>
      <c r="E44" s="14">
        <v>0.5</v>
      </c>
    </row>
    <row r="45" spans="2:5" ht="12.75" customHeight="1" x14ac:dyDescent="0.25">
      <c r="B45" s="413"/>
      <c r="C45" s="409"/>
      <c r="D45" s="3" t="s">
        <v>534</v>
      </c>
      <c r="E45" s="14">
        <v>0</v>
      </c>
    </row>
    <row r="46" spans="2:5" ht="12.75" customHeight="1" x14ac:dyDescent="0.25">
      <c r="B46" s="413"/>
      <c r="C46" s="409"/>
      <c r="D46" s="3" t="s">
        <v>535</v>
      </c>
      <c r="E46" s="14" t="s">
        <v>503</v>
      </c>
    </row>
    <row r="47" spans="2:5" ht="12.75" customHeight="1" x14ac:dyDescent="0.25">
      <c r="B47" s="413">
        <v>13</v>
      </c>
      <c r="C47" s="409" t="s">
        <v>71</v>
      </c>
      <c r="D47" s="3" t="s">
        <v>20</v>
      </c>
      <c r="E47" s="14"/>
    </row>
    <row r="48" spans="2:5" ht="12.75" customHeight="1" x14ac:dyDescent="0.25">
      <c r="B48" s="414"/>
      <c r="C48" s="410"/>
      <c r="D48" s="3" t="s">
        <v>536</v>
      </c>
      <c r="E48" s="14">
        <v>1</v>
      </c>
    </row>
    <row r="49" spans="2:5" ht="12.75" customHeight="1" x14ac:dyDescent="0.25">
      <c r="B49" s="414"/>
      <c r="C49" s="410"/>
      <c r="D49" s="3" t="s">
        <v>537</v>
      </c>
      <c r="E49" s="14">
        <v>0</v>
      </c>
    </row>
    <row r="50" spans="2:5" ht="12.75" customHeight="1" x14ac:dyDescent="0.25">
      <c r="B50" s="414"/>
      <c r="C50" s="410"/>
      <c r="D50" s="3" t="s">
        <v>538</v>
      </c>
      <c r="E50" s="14" t="s">
        <v>503</v>
      </c>
    </row>
    <row r="51" spans="2:5" ht="12.75" customHeight="1" x14ac:dyDescent="0.25">
      <c r="B51" s="413">
        <v>14</v>
      </c>
      <c r="C51" s="409" t="s">
        <v>75</v>
      </c>
      <c r="D51" s="3" t="s">
        <v>20</v>
      </c>
      <c r="E51" s="14"/>
    </row>
    <row r="52" spans="2:5" ht="12.75" customHeight="1" x14ac:dyDescent="0.25">
      <c r="B52" s="414"/>
      <c r="C52" s="410"/>
      <c r="D52" s="3" t="s">
        <v>539</v>
      </c>
      <c r="E52" s="14">
        <v>1</v>
      </c>
    </row>
    <row r="53" spans="2:5" ht="12.75" customHeight="1" x14ac:dyDescent="0.25">
      <c r="B53" s="414"/>
      <c r="C53" s="410"/>
      <c r="D53" s="3" t="s">
        <v>540</v>
      </c>
      <c r="E53" s="14">
        <v>0</v>
      </c>
    </row>
    <row r="54" spans="2:5" ht="12.75" customHeight="1" x14ac:dyDescent="0.25">
      <c r="B54" s="414"/>
      <c r="C54" s="410"/>
      <c r="D54" s="3" t="s">
        <v>541</v>
      </c>
      <c r="E54" s="14" t="s">
        <v>503</v>
      </c>
    </row>
    <row r="55" spans="2:5" ht="12.75" customHeight="1" x14ac:dyDescent="0.25">
      <c r="B55" s="413">
        <v>15</v>
      </c>
      <c r="C55" s="409" t="s">
        <v>542</v>
      </c>
      <c r="D55" s="3" t="s">
        <v>20</v>
      </c>
      <c r="E55" s="14"/>
    </row>
    <row r="56" spans="2:5" ht="12.75" customHeight="1" x14ac:dyDescent="0.25">
      <c r="B56" s="413"/>
      <c r="C56" s="409"/>
      <c r="D56" s="3" t="s">
        <v>543</v>
      </c>
      <c r="E56" s="14">
        <v>1</v>
      </c>
    </row>
    <row r="57" spans="2:5" ht="12.75" customHeight="1" thickBot="1" x14ac:dyDescent="0.3">
      <c r="B57" s="415"/>
      <c r="C57" s="416"/>
      <c r="D57" s="15" t="s">
        <v>544</v>
      </c>
      <c r="E57" s="16">
        <v>0</v>
      </c>
    </row>
    <row r="58" spans="2:5" ht="12.75" customHeight="1" x14ac:dyDescent="0.25">
      <c r="B58" s="407">
        <v>16</v>
      </c>
      <c r="C58" s="409" t="s">
        <v>545</v>
      </c>
      <c r="D58" s="3" t="s">
        <v>20</v>
      </c>
      <c r="E58" s="6"/>
    </row>
    <row r="59" spans="2:5" ht="12.75" customHeight="1" x14ac:dyDescent="0.25">
      <c r="B59" s="408"/>
      <c r="C59" s="410"/>
      <c r="D59" s="3" t="s">
        <v>546</v>
      </c>
      <c r="E59" s="6">
        <v>1</v>
      </c>
    </row>
    <row r="60" spans="2:5" ht="12.75" customHeight="1" x14ac:dyDescent="0.25">
      <c r="B60" s="408"/>
      <c r="C60" s="410"/>
      <c r="D60" s="3" t="s">
        <v>547</v>
      </c>
      <c r="E60" s="6">
        <v>0.5</v>
      </c>
    </row>
    <row r="61" spans="2:5" ht="12.75" customHeight="1" x14ac:dyDescent="0.25">
      <c r="B61" s="408"/>
      <c r="C61" s="410"/>
      <c r="D61" s="3" t="s">
        <v>548</v>
      </c>
      <c r="E61" s="6">
        <v>0</v>
      </c>
    </row>
    <row r="62" spans="2:5" ht="12.75" customHeight="1" x14ac:dyDescent="0.25">
      <c r="B62" s="407">
        <v>17</v>
      </c>
      <c r="C62" s="409" t="s">
        <v>82</v>
      </c>
      <c r="D62" s="3" t="s">
        <v>20</v>
      </c>
      <c r="E62" s="6"/>
    </row>
    <row r="63" spans="2:5" ht="12.75" customHeight="1" x14ac:dyDescent="0.25">
      <c r="B63" s="408"/>
      <c r="C63" s="410"/>
      <c r="D63" s="3" t="s">
        <v>549</v>
      </c>
      <c r="E63" s="6">
        <v>1</v>
      </c>
    </row>
    <row r="64" spans="2:5" ht="12.75" customHeight="1" x14ac:dyDescent="0.25">
      <c r="B64" s="408"/>
      <c r="C64" s="410"/>
      <c r="D64" s="3" t="s">
        <v>550</v>
      </c>
      <c r="E64" s="6">
        <v>0.5</v>
      </c>
    </row>
    <row r="65" spans="2:5" ht="12.75" customHeight="1" x14ac:dyDescent="0.25">
      <c r="B65" s="408"/>
      <c r="C65" s="410"/>
      <c r="D65" s="3" t="s">
        <v>551</v>
      </c>
      <c r="E65" s="6">
        <v>0</v>
      </c>
    </row>
    <row r="66" spans="2:5" ht="12.75" customHeight="1" x14ac:dyDescent="0.25">
      <c r="B66" s="407">
        <v>18</v>
      </c>
      <c r="C66" s="409" t="s">
        <v>110</v>
      </c>
      <c r="D66" s="3" t="s">
        <v>20</v>
      </c>
      <c r="E66" s="6"/>
    </row>
    <row r="67" spans="2:5" ht="12.75" customHeight="1" x14ac:dyDescent="0.25">
      <c r="B67" s="407"/>
      <c r="C67" s="409"/>
      <c r="D67" s="3" t="s">
        <v>552</v>
      </c>
      <c r="E67" s="6">
        <v>1</v>
      </c>
    </row>
    <row r="68" spans="2:5" ht="12.75" customHeight="1" x14ac:dyDescent="0.25">
      <c r="B68" s="407"/>
      <c r="C68" s="409"/>
      <c r="D68" s="3" t="s">
        <v>553</v>
      </c>
      <c r="E68" s="6">
        <v>0.5</v>
      </c>
    </row>
    <row r="69" spans="2:5" ht="12.75" customHeight="1" x14ac:dyDescent="0.25">
      <c r="B69" s="407"/>
      <c r="C69" s="409"/>
      <c r="D69" s="3" t="s">
        <v>554</v>
      </c>
      <c r="E69" s="6">
        <v>0</v>
      </c>
    </row>
    <row r="70" spans="2:5" ht="12.75" customHeight="1" x14ac:dyDescent="0.25">
      <c r="B70" s="407">
        <v>19</v>
      </c>
      <c r="C70" s="409" t="s">
        <v>83</v>
      </c>
      <c r="D70" s="3" t="s">
        <v>20</v>
      </c>
      <c r="E70" s="6"/>
    </row>
    <row r="71" spans="2:5" ht="12.75" customHeight="1" x14ac:dyDescent="0.25">
      <c r="B71" s="408"/>
      <c r="C71" s="410"/>
      <c r="D71" s="3" t="s">
        <v>555</v>
      </c>
      <c r="E71" s="6">
        <v>1</v>
      </c>
    </row>
    <row r="72" spans="2:5" ht="12.75" customHeight="1" x14ac:dyDescent="0.25">
      <c r="B72" s="408"/>
      <c r="C72" s="410"/>
      <c r="D72" s="3" t="s">
        <v>556</v>
      </c>
      <c r="E72" s="6">
        <v>0</v>
      </c>
    </row>
    <row r="73" spans="2:5" ht="12.75" customHeight="1" x14ac:dyDescent="0.25">
      <c r="B73" s="407">
        <v>20</v>
      </c>
      <c r="C73" s="409" t="s">
        <v>111</v>
      </c>
      <c r="D73" s="3" t="s">
        <v>20</v>
      </c>
      <c r="E73" s="6"/>
    </row>
    <row r="74" spans="2:5" ht="12.75" customHeight="1" x14ac:dyDescent="0.25">
      <c r="B74" s="408"/>
      <c r="C74" s="410"/>
      <c r="D74" s="3" t="s">
        <v>557</v>
      </c>
      <c r="E74" s="6">
        <v>0.5</v>
      </c>
    </row>
    <row r="75" spans="2:5" ht="12.75" customHeight="1" thickBot="1" x14ac:dyDescent="0.3">
      <c r="B75" s="411"/>
      <c r="C75" s="412"/>
      <c r="D75" s="7" t="s">
        <v>558</v>
      </c>
      <c r="E75" s="8">
        <v>0</v>
      </c>
    </row>
  </sheetData>
  <mergeCells count="40">
    <mergeCell ref="C18:C21"/>
    <mergeCell ref="B18:B21"/>
    <mergeCell ref="B2:B4"/>
    <mergeCell ref="C2:C4"/>
    <mergeCell ref="B5:B8"/>
    <mergeCell ref="C5:C8"/>
    <mergeCell ref="C9:C13"/>
    <mergeCell ref="B9:B13"/>
    <mergeCell ref="C14:C17"/>
    <mergeCell ref="B14:B17"/>
    <mergeCell ref="B28:B30"/>
    <mergeCell ref="C28:C30"/>
    <mergeCell ref="B34:B37"/>
    <mergeCell ref="C34:C37"/>
    <mergeCell ref="B22:B24"/>
    <mergeCell ref="C22:C24"/>
    <mergeCell ref="B25:B27"/>
    <mergeCell ref="C25:C27"/>
    <mergeCell ref="B31:B33"/>
    <mergeCell ref="C31:C33"/>
    <mergeCell ref="B42:B46"/>
    <mergeCell ref="C42:C46"/>
    <mergeCell ref="B47:B50"/>
    <mergeCell ref="C47:C50"/>
    <mergeCell ref="B38:B41"/>
    <mergeCell ref="C38:C41"/>
    <mergeCell ref="B58:B61"/>
    <mergeCell ref="C58:C61"/>
    <mergeCell ref="B51:B54"/>
    <mergeCell ref="C51:C54"/>
    <mergeCell ref="B55:B57"/>
    <mergeCell ref="C55:C57"/>
    <mergeCell ref="B62:B65"/>
    <mergeCell ref="C62:C65"/>
    <mergeCell ref="B70:B72"/>
    <mergeCell ref="C70:C72"/>
    <mergeCell ref="B73:B75"/>
    <mergeCell ref="C73:C75"/>
    <mergeCell ref="C66:C69"/>
    <mergeCell ref="B66:B69"/>
  </mergeCells>
  <pageMargins left="0.7" right="0.7" top="0.75" bottom="0.75" header="0" footer="0"/>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53"/>
  <sheetViews>
    <sheetView workbookViewId="0">
      <selection activeCell="B5" sqref="B5:C5"/>
    </sheetView>
  </sheetViews>
  <sheetFormatPr defaultColWidth="14.453125" defaultRowHeight="15" customHeight="1" x14ac:dyDescent="0.25"/>
  <cols>
    <col min="1" max="1" width="2.81640625" customWidth="1"/>
    <col min="2" max="2" width="3.1796875" customWidth="1"/>
    <col min="3" max="3" width="30.81640625" customWidth="1"/>
    <col min="4" max="4" width="100.81640625" customWidth="1"/>
    <col min="5" max="5" width="4.81640625" customWidth="1"/>
    <col min="6" max="26" width="11.453125" customWidth="1"/>
  </cols>
  <sheetData>
    <row r="2" spans="2:5" ht="13" x14ac:dyDescent="0.25">
      <c r="B2" s="419">
        <v>1</v>
      </c>
      <c r="C2" s="420" t="s">
        <v>19</v>
      </c>
      <c r="D2" s="12" t="s">
        <v>20</v>
      </c>
      <c r="E2" s="13"/>
    </row>
    <row r="3" spans="2:5" ht="12.75" customHeight="1" x14ac:dyDescent="0.25">
      <c r="B3" s="414"/>
      <c r="C3" s="410"/>
      <c r="D3" s="3" t="s">
        <v>498</v>
      </c>
      <c r="E3" s="14">
        <v>0.5</v>
      </c>
    </row>
    <row r="4" spans="2:5" ht="12.75" customHeight="1" x14ac:dyDescent="0.25">
      <c r="B4" s="414"/>
      <c r="C4" s="410"/>
      <c r="D4" s="3" t="s">
        <v>499</v>
      </c>
      <c r="E4" s="14">
        <v>0</v>
      </c>
    </row>
    <row r="5" spans="2:5" ht="12.75" customHeight="1" x14ac:dyDescent="0.25">
      <c r="B5" s="413">
        <v>2</v>
      </c>
      <c r="C5" s="409" t="s">
        <v>21</v>
      </c>
      <c r="D5" s="3" t="s">
        <v>20</v>
      </c>
      <c r="E5" s="14"/>
    </row>
    <row r="6" spans="2:5" ht="12.75" customHeight="1" x14ac:dyDescent="0.25">
      <c r="B6" s="414"/>
      <c r="C6" s="410"/>
      <c r="D6" s="3" t="s">
        <v>559</v>
      </c>
      <c r="E6" s="14">
        <v>0.5</v>
      </c>
    </row>
    <row r="7" spans="2:5" ht="12.75" customHeight="1" x14ac:dyDescent="0.25">
      <c r="B7" s="414"/>
      <c r="C7" s="410"/>
      <c r="D7" s="3" t="s">
        <v>560</v>
      </c>
      <c r="E7" s="14">
        <v>0</v>
      </c>
    </row>
    <row r="8" spans="2:5" ht="12.75" customHeight="1" x14ac:dyDescent="0.25">
      <c r="B8" s="414"/>
      <c r="C8" s="424"/>
      <c r="D8" s="3" t="s">
        <v>561</v>
      </c>
      <c r="E8" s="14" t="s">
        <v>503</v>
      </c>
    </row>
    <row r="9" spans="2:5" ht="12.75" customHeight="1" x14ac:dyDescent="0.25">
      <c r="B9" s="413">
        <v>3</v>
      </c>
      <c r="C9" s="409" t="s">
        <v>22</v>
      </c>
      <c r="D9" s="3" t="s">
        <v>20</v>
      </c>
      <c r="E9" s="14"/>
    </row>
    <row r="10" spans="2:5" ht="12.75" customHeight="1" x14ac:dyDescent="0.25">
      <c r="B10" s="414"/>
      <c r="C10" s="410"/>
      <c r="D10" s="3" t="s">
        <v>500</v>
      </c>
      <c r="E10" s="14">
        <v>1</v>
      </c>
    </row>
    <row r="11" spans="2:5" ht="12.75" customHeight="1" x14ac:dyDescent="0.25">
      <c r="B11" s="414"/>
      <c r="C11" s="410"/>
      <c r="D11" s="3" t="s">
        <v>501</v>
      </c>
      <c r="E11" s="14">
        <v>0</v>
      </c>
    </row>
    <row r="12" spans="2:5" ht="12.75" customHeight="1" thickBot="1" x14ac:dyDescent="0.3">
      <c r="B12" s="421"/>
      <c r="C12" s="422"/>
      <c r="D12" s="15" t="s">
        <v>502</v>
      </c>
      <c r="E12" s="16" t="s">
        <v>503</v>
      </c>
    </row>
    <row r="13" spans="2:5" ht="12.75" customHeight="1" x14ac:dyDescent="0.25">
      <c r="B13" s="425">
        <v>4</v>
      </c>
      <c r="C13" s="420" t="s">
        <v>25</v>
      </c>
      <c r="D13" s="3" t="s">
        <v>20</v>
      </c>
      <c r="E13" s="6"/>
    </row>
    <row r="14" spans="2:5" ht="12.75" customHeight="1" x14ac:dyDescent="0.25">
      <c r="B14" s="407"/>
      <c r="C14" s="409"/>
      <c r="D14" s="3" t="s">
        <v>562</v>
      </c>
      <c r="E14" s="6">
        <v>1</v>
      </c>
    </row>
    <row r="15" spans="2:5" ht="12.75" customHeight="1" x14ac:dyDescent="0.25">
      <c r="B15" s="407"/>
      <c r="C15" s="409"/>
      <c r="D15" s="3" t="s">
        <v>563</v>
      </c>
      <c r="E15" s="6">
        <v>0.5</v>
      </c>
    </row>
    <row r="16" spans="2:5" ht="12.75" customHeight="1" x14ac:dyDescent="0.25">
      <c r="B16" s="407"/>
      <c r="C16" s="409"/>
      <c r="D16" s="3" t="s">
        <v>564</v>
      </c>
      <c r="E16" s="6">
        <v>0</v>
      </c>
    </row>
    <row r="17" spans="2:5" ht="12.75" customHeight="1" x14ac:dyDescent="0.25">
      <c r="B17" s="407">
        <v>5</v>
      </c>
      <c r="C17" s="409" t="s">
        <v>26</v>
      </c>
      <c r="D17" s="3" t="s">
        <v>20</v>
      </c>
      <c r="E17" s="6"/>
    </row>
    <row r="18" spans="2:5" ht="12.75" customHeight="1" x14ac:dyDescent="0.25">
      <c r="B18" s="407"/>
      <c r="C18" s="409"/>
      <c r="D18" s="3" t="s">
        <v>565</v>
      </c>
      <c r="E18" s="6">
        <v>2</v>
      </c>
    </row>
    <row r="19" spans="2:5" ht="12.75" customHeight="1" x14ac:dyDescent="0.25">
      <c r="B19" s="407"/>
      <c r="C19" s="409"/>
      <c r="D19" s="3" t="s">
        <v>566</v>
      </c>
      <c r="E19" s="6">
        <v>1</v>
      </c>
    </row>
    <row r="20" spans="2:5" ht="12.75" customHeight="1" x14ac:dyDescent="0.25">
      <c r="B20" s="407"/>
      <c r="C20" s="409"/>
      <c r="D20" s="3" t="s">
        <v>567</v>
      </c>
      <c r="E20" s="6">
        <v>1</v>
      </c>
    </row>
    <row r="21" spans="2:5" ht="12.75" customHeight="1" x14ac:dyDescent="0.25">
      <c r="B21" s="407"/>
      <c r="C21" s="409"/>
      <c r="D21" s="3" t="s">
        <v>568</v>
      </c>
      <c r="E21" s="6">
        <v>0</v>
      </c>
    </row>
    <row r="22" spans="2:5" ht="12.75" customHeight="1" x14ac:dyDescent="0.25">
      <c r="B22" s="407"/>
      <c r="C22" s="409"/>
      <c r="D22" s="3" t="s">
        <v>569</v>
      </c>
      <c r="E22" s="6" t="s">
        <v>503</v>
      </c>
    </row>
    <row r="23" spans="2:5" ht="12.75" customHeight="1" x14ac:dyDescent="0.25">
      <c r="B23" s="407">
        <v>6</v>
      </c>
      <c r="C23" s="409" t="s">
        <v>570</v>
      </c>
      <c r="D23" s="3" t="s">
        <v>20</v>
      </c>
      <c r="E23" s="6"/>
    </row>
    <row r="24" spans="2:5" ht="12.75" customHeight="1" x14ac:dyDescent="0.25">
      <c r="B24" s="408"/>
      <c r="C24" s="410"/>
      <c r="D24" s="3" t="s">
        <v>571</v>
      </c>
      <c r="E24" s="6">
        <v>1</v>
      </c>
    </row>
    <row r="25" spans="2:5" ht="12.75" customHeight="1" x14ac:dyDescent="0.25">
      <c r="B25" s="408"/>
      <c r="C25" s="410"/>
      <c r="D25" s="3" t="s">
        <v>572</v>
      </c>
      <c r="E25" s="6">
        <v>0</v>
      </c>
    </row>
    <row r="26" spans="2:5" ht="12.75" customHeight="1" thickBot="1" x14ac:dyDescent="0.3">
      <c r="B26" s="408"/>
      <c r="C26" s="424"/>
      <c r="D26" s="3" t="s">
        <v>573</v>
      </c>
      <c r="E26" s="6" t="s">
        <v>503</v>
      </c>
    </row>
    <row r="27" spans="2:5" ht="12.75" customHeight="1" x14ac:dyDescent="0.25">
      <c r="B27" s="419">
        <v>7</v>
      </c>
      <c r="C27" s="420" t="s">
        <v>574</v>
      </c>
      <c r="D27" s="12" t="s">
        <v>20</v>
      </c>
      <c r="E27" s="13"/>
    </row>
    <row r="28" spans="2:5" ht="12.75" customHeight="1" x14ac:dyDescent="0.25">
      <c r="B28" s="413"/>
      <c r="C28" s="409"/>
      <c r="D28" s="3" t="s">
        <v>575</v>
      </c>
      <c r="E28" s="14">
        <v>1</v>
      </c>
    </row>
    <row r="29" spans="2:5" ht="12.75" customHeight="1" thickBot="1" x14ac:dyDescent="0.3">
      <c r="B29" s="415"/>
      <c r="C29" s="416"/>
      <c r="D29" s="15" t="s">
        <v>32</v>
      </c>
      <c r="E29" s="16">
        <v>0</v>
      </c>
    </row>
    <row r="30" spans="2:5" ht="12.75" customHeight="1" x14ac:dyDescent="0.25">
      <c r="B30" s="407">
        <v>8</v>
      </c>
      <c r="C30" s="409" t="s">
        <v>35</v>
      </c>
      <c r="D30" s="3" t="s">
        <v>20</v>
      </c>
      <c r="E30" s="6"/>
    </row>
    <row r="31" spans="2:5" ht="12.75" customHeight="1" x14ac:dyDescent="0.25">
      <c r="B31" s="408"/>
      <c r="C31" s="410"/>
      <c r="D31" s="3" t="s">
        <v>576</v>
      </c>
      <c r="E31" s="6">
        <v>1</v>
      </c>
    </row>
    <row r="32" spans="2:5" ht="12.75" customHeight="1" x14ac:dyDescent="0.25">
      <c r="B32" s="408"/>
      <c r="C32" s="410"/>
      <c r="D32" s="3" t="s">
        <v>577</v>
      </c>
      <c r="E32" s="6">
        <v>0.5</v>
      </c>
    </row>
    <row r="33" spans="2:5" ht="12.75" customHeight="1" x14ac:dyDescent="0.25">
      <c r="B33" s="408"/>
      <c r="C33" s="410"/>
      <c r="D33" s="3" t="s">
        <v>578</v>
      </c>
      <c r="E33" s="6">
        <v>0</v>
      </c>
    </row>
    <row r="34" spans="2:5" ht="12.75" customHeight="1" x14ac:dyDescent="0.25">
      <c r="B34" s="408"/>
      <c r="C34" s="410"/>
      <c r="D34" s="3" t="s">
        <v>511</v>
      </c>
      <c r="E34" s="6" t="s">
        <v>503</v>
      </c>
    </row>
    <row r="35" spans="2:5" ht="12.75" customHeight="1" x14ac:dyDescent="0.25">
      <c r="B35" s="407">
        <v>9</v>
      </c>
      <c r="C35" s="409" t="s">
        <v>579</v>
      </c>
      <c r="D35" s="3" t="s">
        <v>20</v>
      </c>
      <c r="E35" s="6"/>
    </row>
    <row r="36" spans="2:5" ht="12.75" customHeight="1" x14ac:dyDescent="0.25">
      <c r="B36" s="408"/>
      <c r="C36" s="410"/>
      <c r="D36" s="3" t="s">
        <v>580</v>
      </c>
      <c r="E36" s="6">
        <v>1</v>
      </c>
    </row>
    <row r="37" spans="2:5" ht="12.75" customHeight="1" thickBot="1" x14ac:dyDescent="0.3">
      <c r="B37" s="408"/>
      <c r="C37" s="410"/>
      <c r="D37" s="3" t="s">
        <v>581</v>
      </c>
      <c r="E37" s="6">
        <v>0</v>
      </c>
    </row>
    <row r="38" spans="2:5" ht="12.75" customHeight="1" x14ac:dyDescent="0.25">
      <c r="B38" s="427">
        <v>10</v>
      </c>
      <c r="C38" s="426" t="s">
        <v>40</v>
      </c>
      <c r="D38" s="4" t="s">
        <v>20</v>
      </c>
      <c r="E38" s="5"/>
    </row>
    <row r="39" spans="2:5" ht="12.75" customHeight="1" x14ac:dyDescent="0.25">
      <c r="B39" s="408"/>
      <c r="C39" s="410"/>
      <c r="D39" s="3" t="s">
        <v>582</v>
      </c>
      <c r="E39" s="6">
        <v>1</v>
      </c>
    </row>
    <row r="40" spans="2:5" ht="12.75" customHeight="1" x14ac:dyDescent="0.25">
      <c r="B40" s="408"/>
      <c r="C40" s="410"/>
      <c r="D40" s="3" t="s">
        <v>583</v>
      </c>
      <c r="E40" s="6">
        <v>0.5</v>
      </c>
    </row>
    <row r="41" spans="2:5" ht="12.75" customHeight="1" x14ac:dyDescent="0.25">
      <c r="B41" s="408"/>
      <c r="C41" s="410"/>
      <c r="D41" s="3" t="s">
        <v>584</v>
      </c>
      <c r="E41" s="6">
        <v>0</v>
      </c>
    </row>
    <row r="42" spans="2:5" ht="12.75" customHeight="1" x14ac:dyDescent="0.25">
      <c r="B42" s="408"/>
      <c r="C42" s="410"/>
      <c r="D42" s="3" t="s">
        <v>585</v>
      </c>
      <c r="E42" s="6" t="s">
        <v>503</v>
      </c>
    </row>
    <row r="43" spans="2:5" ht="12.75" customHeight="1" x14ac:dyDescent="0.25">
      <c r="B43" s="407">
        <v>11</v>
      </c>
      <c r="C43" s="409" t="s">
        <v>42</v>
      </c>
      <c r="D43" s="3" t="s">
        <v>20</v>
      </c>
      <c r="E43" s="6"/>
    </row>
    <row r="44" spans="2:5" ht="12.75" customHeight="1" x14ac:dyDescent="0.25">
      <c r="B44" s="407"/>
      <c r="C44" s="410"/>
      <c r="D44" s="3" t="s">
        <v>586</v>
      </c>
      <c r="E44" s="6">
        <v>2</v>
      </c>
    </row>
    <row r="45" spans="2:5" ht="12.75" customHeight="1" x14ac:dyDescent="0.25">
      <c r="B45" s="407"/>
      <c r="C45" s="410"/>
      <c r="D45" s="3" t="s">
        <v>587</v>
      </c>
      <c r="E45" s="6">
        <v>1</v>
      </c>
    </row>
    <row r="46" spans="2:5" ht="12.75" customHeight="1" x14ac:dyDescent="0.25">
      <c r="B46" s="407"/>
      <c r="C46" s="410"/>
      <c r="D46" s="3" t="s">
        <v>588</v>
      </c>
      <c r="E46" s="6">
        <v>0</v>
      </c>
    </row>
    <row r="47" spans="2:5" ht="12.75" customHeight="1" x14ac:dyDescent="0.25">
      <c r="B47" s="407"/>
      <c r="C47" s="410"/>
      <c r="D47" s="3" t="s">
        <v>585</v>
      </c>
      <c r="E47" s="6" t="s">
        <v>503</v>
      </c>
    </row>
    <row r="48" spans="2:5" ht="12.75" customHeight="1" x14ac:dyDescent="0.25">
      <c r="B48" s="407">
        <v>12</v>
      </c>
      <c r="C48" s="409" t="s">
        <v>589</v>
      </c>
      <c r="D48" s="3" t="s">
        <v>20</v>
      </c>
      <c r="E48" s="6"/>
    </row>
    <row r="49" spans="2:5" ht="12.75" customHeight="1" x14ac:dyDescent="0.25">
      <c r="B49" s="407"/>
      <c r="C49" s="410"/>
      <c r="D49" s="3" t="s">
        <v>590</v>
      </c>
      <c r="E49" s="6">
        <v>1</v>
      </c>
    </row>
    <row r="50" spans="2:5" ht="12.75" customHeight="1" x14ac:dyDescent="0.25">
      <c r="B50" s="407"/>
      <c r="C50" s="410"/>
      <c r="D50" s="3" t="s">
        <v>591</v>
      </c>
      <c r="E50" s="6">
        <v>0.5</v>
      </c>
    </row>
    <row r="51" spans="2:5" ht="12.75" customHeight="1" x14ac:dyDescent="0.25">
      <c r="B51" s="407"/>
      <c r="C51" s="410"/>
      <c r="D51" s="3" t="s">
        <v>592</v>
      </c>
      <c r="E51" s="6">
        <v>0</v>
      </c>
    </row>
    <row r="52" spans="2:5" ht="12.75" customHeight="1" x14ac:dyDescent="0.25">
      <c r="B52" s="407"/>
      <c r="C52" s="410"/>
      <c r="D52" s="3" t="s">
        <v>593</v>
      </c>
      <c r="E52" s="6" t="s">
        <v>503</v>
      </c>
    </row>
    <row r="53" spans="2:5" ht="12.75" customHeight="1" x14ac:dyDescent="0.25">
      <c r="B53" s="407">
        <v>13</v>
      </c>
      <c r="C53" s="409" t="s">
        <v>45</v>
      </c>
      <c r="D53" s="3" t="s">
        <v>20</v>
      </c>
      <c r="E53" s="6"/>
    </row>
    <row r="54" spans="2:5" ht="12.75" customHeight="1" x14ac:dyDescent="0.25">
      <c r="B54" s="407"/>
      <c r="C54" s="409"/>
      <c r="D54" s="3" t="s">
        <v>594</v>
      </c>
      <c r="E54" s="6">
        <v>1</v>
      </c>
    </row>
    <row r="55" spans="2:5" ht="12.75" customHeight="1" x14ac:dyDescent="0.25">
      <c r="B55" s="407"/>
      <c r="C55" s="409"/>
      <c r="D55" s="3" t="s">
        <v>595</v>
      </c>
      <c r="E55" s="6">
        <v>0</v>
      </c>
    </row>
    <row r="56" spans="2:5" ht="12.75" customHeight="1" x14ac:dyDescent="0.25">
      <c r="B56" s="407"/>
      <c r="C56" s="409"/>
      <c r="D56" s="3" t="s">
        <v>593</v>
      </c>
      <c r="E56" s="6" t="s">
        <v>503</v>
      </c>
    </row>
    <row r="57" spans="2:5" ht="12.75" customHeight="1" x14ac:dyDescent="0.25">
      <c r="B57" s="407">
        <v>14</v>
      </c>
      <c r="C57" s="409" t="s">
        <v>46</v>
      </c>
      <c r="D57" s="3" t="s">
        <v>20</v>
      </c>
      <c r="E57" s="6"/>
    </row>
    <row r="58" spans="2:5" ht="12.75" customHeight="1" x14ac:dyDescent="0.25">
      <c r="B58" s="407"/>
      <c r="C58" s="409"/>
      <c r="D58" s="3" t="s">
        <v>596</v>
      </c>
      <c r="E58" s="6">
        <v>1</v>
      </c>
    </row>
    <row r="59" spans="2:5" ht="12.75" customHeight="1" x14ac:dyDescent="0.25">
      <c r="B59" s="407"/>
      <c r="C59" s="409"/>
      <c r="D59" s="3" t="s">
        <v>597</v>
      </c>
      <c r="E59" s="6">
        <v>0</v>
      </c>
    </row>
    <row r="60" spans="2:5" ht="12.75" customHeight="1" x14ac:dyDescent="0.25">
      <c r="B60" s="407"/>
      <c r="C60" s="409"/>
      <c r="D60" s="3" t="s">
        <v>598</v>
      </c>
      <c r="E60" s="6" t="s">
        <v>503</v>
      </c>
    </row>
    <row r="61" spans="2:5" ht="12.75" customHeight="1" x14ac:dyDescent="0.25">
      <c r="B61" s="407">
        <v>15</v>
      </c>
      <c r="C61" s="409" t="s">
        <v>48</v>
      </c>
      <c r="D61" s="3" t="s">
        <v>20</v>
      </c>
      <c r="E61" s="6"/>
    </row>
    <row r="62" spans="2:5" ht="12.75" customHeight="1" x14ac:dyDescent="0.25">
      <c r="B62" s="407"/>
      <c r="C62" s="410"/>
      <c r="D62" s="3" t="s">
        <v>599</v>
      </c>
      <c r="E62" s="6">
        <v>2</v>
      </c>
    </row>
    <row r="63" spans="2:5" ht="12.75" customHeight="1" x14ac:dyDescent="0.25">
      <c r="B63" s="407"/>
      <c r="C63" s="410"/>
      <c r="D63" s="3" t="s">
        <v>600</v>
      </c>
      <c r="E63" s="6">
        <v>1</v>
      </c>
    </row>
    <row r="64" spans="2:5" ht="12.75" customHeight="1" x14ac:dyDescent="0.25">
      <c r="B64" s="407"/>
      <c r="C64" s="410"/>
      <c r="D64" s="3" t="s">
        <v>601</v>
      </c>
      <c r="E64" s="6">
        <v>0.5</v>
      </c>
    </row>
    <row r="65" spans="2:5" ht="12.75" customHeight="1" x14ac:dyDescent="0.25">
      <c r="B65" s="407"/>
      <c r="C65" s="410"/>
      <c r="D65" s="3" t="s">
        <v>602</v>
      </c>
      <c r="E65" s="6">
        <v>0</v>
      </c>
    </row>
    <row r="66" spans="2:5" ht="12.75" customHeight="1" x14ac:dyDescent="0.25">
      <c r="B66" s="407"/>
      <c r="C66" s="410"/>
      <c r="D66" s="3" t="s">
        <v>585</v>
      </c>
      <c r="E66" s="6" t="s">
        <v>503</v>
      </c>
    </row>
    <row r="67" spans="2:5" ht="12.75" customHeight="1" x14ac:dyDescent="0.25">
      <c r="B67" s="407">
        <v>16</v>
      </c>
      <c r="C67" s="409" t="s">
        <v>49</v>
      </c>
      <c r="D67" s="3" t="s">
        <v>20</v>
      </c>
      <c r="E67" s="6"/>
    </row>
    <row r="68" spans="2:5" ht="12.75" customHeight="1" x14ac:dyDescent="0.25">
      <c r="B68" s="407"/>
      <c r="C68" s="410"/>
      <c r="D68" s="3" t="s">
        <v>603</v>
      </c>
      <c r="E68" s="6">
        <v>1</v>
      </c>
    </row>
    <row r="69" spans="2:5" ht="12.75" customHeight="1" x14ac:dyDescent="0.25">
      <c r="B69" s="407"/>
      <c r="C69" s="410"/>
      <c r="D69" s="3" t="s">
        <v>604</v>
      </c>
      <c r="E69" s="6">
        <v>0.5</v>
      </c>
    </row>
    <row r="70" spans="2:5" ht="12.75" customHeight="1" x14ac:dyDescent="0.25">
      <c r="B70" s="407"/>
      <c r="C70" s="410"/>
      <c r="D70" s="3" t="s">
        <v>605</v>
      </c>
      <c r="E70" s="6">
        <v>0</v>
      </c>
    </row>
    <row r="71" spans="2:5" ht="12.75" customHeight="1" x14ac:dyDescent="0.25">
      <c r="B71" s="407"/>
      <c r="C71" s="410"/>
      <c r="D71" s="3" t="s">
        <v>585</v>
      </c>
      <c r="E71" s="6" t="s">
        <v>503</v>
      </c>
    </row>
    <row r="72" spans="2:5" ht="12.75" customHeight="1" x14ac:dyDescent="0.25">
      <c r="B72" s="407">
        <v>17</v>
      </c>
      <c r="C72" s="409" t="s">
        <v>51</v>
      </c>
      <c r="D72" s="3" t="s">
        <v>20</v>
      </c>
      <c r="E72" s="6"/>
    </row>
    <row r="73" spans="2:5" ht="12.75" customHeight="1" x14ac:dyDescent="0.25">
      <c r="B73" s="407"/>
      <c r="C73" s="410"/>
      <c r="D73" s="3" t="s">
        <v>606</v>
      </c>
      <c r="E73" s="6">
        <v>1</v>
      </c>
    </row>
    <row r="74" spans="2:5" ht="12.75" customHeight="1" x14ac:dyDescent="0.25">
      <c r="B74" s="407"/>
      <c r="C74" s="410"/>
      <c r="D74" s="3" t="s">
        <v>607</v>
      </c>
      <c r="E74" s="6">
        <v>0.5</v>
      </c>
    </row>
    <row r="75" spans="2:5" ht="12.75" customHeight="1" x14ac:dyDescent="0.25">
      <c r="B75" s="407"/>
      <c r="C75" s="410"/>
      <c r="D75" s="3" t="s">
        <v>608</v>
      </c>
      <c r="E75" s="6">
        <v>0</v>
      </c>
    </row>
    <row r="76" spans="2:5" ht="12.75" customHeight="1" thickBot="1" x14ac:dyDescent="0.3">
      <c r="B76" s="423"/>
      <c r="C76" s="424"/>
      <c r="D76" s="3" t="s">
        <v>585</v>
      </c>
      <c r="E76" s="6" t="s">
        <v>503</v>
      </c>
    </row>
    <row r="77" spans="2:5" ht="12.75" customHeight="1" x14ac:dyDescent="0.25">
      <c r="B77" s="419">
        <v>18</v>
      </c>
      <c r="C77" s="420" t="s">
        <v>53</v>
      </c>
      <c r="D77" s="12" t="s">
        <v>20</v>
      </c>
      <c r="E77" s="13"/>
    </row>
    <row r="78" spans="2:5" ht="12.75" customHeight="1" x14ac:dyDescent="0.25">
      <c r="B78" s="413"/>
      <c r="C78" s="409"/>
      <c r="D78" s="3" t="s">
        <v>609</v>
      </c>
      <c r="E78" s="14">
        <v>2</v>
      </c>
    </row>
    <row r="79" spans="2:5" ht="12.75" customHeight="1" x14ac:dyDescent="0.25">
      <c r="B79" s="413"/>
      <c r="C79" s="409"/>
      <c r="D79" s="3" t="s">
        <v>610</v>
      </c>
      <c r="E79" s="14">
        <v>1</v>
      </c>
    </row>
    <row r="80" spans="2:5" ht="12.75" customHeight="1" x14ac:dyDescent="0.25">
      <c r="B80" s="413"/>
      <c r="C80" s="409"/>
      <c r="D80" s="3" t="s">
        <v>611</v>
      </c>
      <c r="E80" s="14">
        <v>0</v>
      </c>
    </row>
    <row r="81" spans="2:5" ht="12.75" customHeight="1" x14ac:dyDescent="0.25">
      <c r="B81" s="413"/>
      <c r="C81" s="409"/>
      <c r="D81" s="3" t="s">
        <v>612</v>
      </c>
      <c r="E81" s="14" t="s">
        <v>503</v>
      </c>
    </row>
    <row r="82" spans="2:5" ht="12.75" customHeight="1" x14ac:dyDescent="0.25">
      <c r="B82" s="413">
        <v>19</v>
      </c>
      <c r="C82" s="409" t="s">
        <v>613</v>
      </c>
      <c r="D82" s="3" t="s">
        <v>20</v>
      </c>
      <c r="E82" s="14"/>
    </row>
    <row r="83" spans="2:5" ht="12.75" customHeight="1" x14ac:dyDescent="0.25">
      <c r="B83" s="413"/>
      <c r="C83" s="409"/>
      <c r="D83" s="3" t="s">
        <v>614</v>
      </c>
      <c r="E83" s="14">
        <v>0.5</v>
      </c>
    </row>
    <row r="84" spans="2:5" ht="12.75" customHeight="1" x14ac:dyDescent="0.25">
      <c r="B84" s="413"/>
      <c r="C84" s="409"/>
      <c r="D84" s="3" t="s">
        <v>615</v>
      </c>
      <c r="E84" s="14">
        <v>0</v>
      </c>
    </row>
    <row r="85" spans="2:5" ht="12.75" customHeight="1" x14ac:dyDescent="0.25">
      <c r="B85" s="413">
        <v>20</v>
      </c>
      <c r="C85" s="409" t="s">
        <v>54</v>
      </c>
      <c r="D85" s="3" t="s">
        <v>20</v>
      </c>
      <c r="E85" s="14"/>
    </row>
    <row r="86" spans="2:5" ht="12.75" customHeight="1" x14ac:dyDescent="0.25">
      <c r="B86" s="414"/>
      <c r="C86" s="410"/>
      <c r="D86" s="3" t="s">
        <v>616</v>
      </c>
      <c r="E86" s="14">
        <v>2</v>
      </c>
    </row>
    <row r="87" spans="2:5" ht="12.75" customHeight="1" x14ac:dyDescent="0.25">
      <c r="B87" s="414"/>
      <c r="C87" s="410"/>
      <c r="D87" s="3" t="s">
        <v>617</v>
      </c>
      <c r="E87" s="14">
        <v>1</v>
      </c>
    </row>
    <row r="88" spans="2:5" ht="12.75" customHeight="1" x14ac:dyDescent="0.25">
      <c r="B88" s="414"/>
      <c r="C88" s="410"/>
      <c r="D88" s="3" t="s">
        <v>618</v>
      </c>
      <c r="E88" s="14">
        <v>0</v>
      </c>
    </row>
    <row r="89" spans="2:5" ht="12.75" customHeight="1" x14ac:dyDescent="0.25">
      <c r="B89" s="413">
        <v>21</v>
      </c>
      <c r="C89" s="409" t="s">
        <v>619</v>
      </c>
      <c r="D89" s="3" t="s">
        <v>20</v>
      </c>
      <c r="E89" s="14"/>
    </row>
    <row r="90" spans="2:5" ht="12.75" customHeight="1" x14ac:dyDescent="0.25">
      <c r="B90" s="414"/>
      <c r="C90" s="410"/>
      <c r="D90" s="3" t="s">
        <v>620</v>
      </c>
      <c r="E90" s="14">
        <v>0.5</v>
      </c>
    </row>
    <row r="91" spans="2:5" ht="12.75" customHeight="1" x14ac:dyDescent="0.25">
      <c r="B91" s="414"/>
      <c r="C91" s="410"/>
      <c r="D91" s="3" t="s">
        <v>621</v>
      </c>
      <c r="E91" s="14">
        <v>0</v>
      </c>
    </row>
    <row r="92" spans="2:5" ht="12.75" customHeight="1" x14ac:dyDescent="0.25">
      <c r="B92" s="413">
        <v>22</v>
      </c>
      <c r="C92" s="409" t="s">
        <v>622</v>
      </c>
      <c r="D92" s="3" t="s">
        <v>20</v>
      </c>
      <c r="E92" s="14"/>
    </row>
    <row r="93" spans="2:5" ht="12.75" customHeight="1" x14ac:dyDescent="0.25">
      <c r="B93" s="414"/>
      <c r="C93" s="410"/>
      <c r="D93" s="3" t="s">
        <v>623</v>
      </c>
      <c r="E93" s="14">
        <v>1</v>
      </c>
    </row>
    <row r="94" spans="2:5" ht="12.75" customHeight="1" thickBot="1" x14ac:dyDescent="0.3">
      <c r="B94" s="421"/>
      <c r="C94" s="422"/>
      <c r="D94" s="15" t="s">
        <v>624</v>
      </c>
      <c r="E94" s="16">
        <v>0</v>
      </c>
    </row>
    <row r="95" spans="2:5" ht="12.75" customHeight="1" x14ac:dyDescent="0.25">
      <c r="B95" s="407">
        <v>23</v>
      </c>
      <c r="C95" s="409" t="s">
        <v>516</v>
      </c>
      <c r="D95" s="3" t="s">
        <v>20</v>
      </c>
      <c r="E95" s="6"/>
    </row>
    <row r="96" spans="2:5" ht="12.75" customHeight="1" x14ac:dyDescent="0.25">
      <c r="B96" s="407"/>
      <c r="C96" s="409"/>
      <c r="D96" s="3" t="s">
        <v>517</v>
      </c>
      <c r="E96" s="6">
        <v>1</v>
      </c>
    </row>
    <row r="97" spans="2:5" ht="12.75" customHeight="1" thickBot="1" x14ac:dyDescent="0.3">
      <c r="B97" s="423"/>
      <c r="C97" s="416"/>
      <c r="D97" s="3" t="s">
        <v>518</v>
      </c>
      <c r="E97" s="6">
        <v>0</v>
      </c>
    </row>
    <row r="98" spans="2:5" ht="12.75" customHeight="1" x14ac:dyDescent="0.25">
      <c r="B98" s="419">
        <v>24</v>
      </c>
      <c r="C98" s="420" t="s">
        <v>61</v>
      </c>
      <c r="D98" s="12" t="s">
        <v>20</v>
      </c>
      <c r="E98" s="13"/>
    </row>
    <row r="99" spans="2:5" ht="12.75" customHeight="1" x14ac:dyDescent="0.25">
      <c r="B99" s="414"/>
      <c r="C99" s="410"/>
      <c r="D99" s="3" t="s">
        <v>519</v>
      </c>
      <c r="E99" s="14">
        <v>0.5</v>
      </c>
    </row>
    <row r="100" spans="2:5" ht="12.75" customHeight="1" x14ac:dyDescent="0.25">
      <c r="B100" s="414"/>
      <c r="C100" s="410"/>
      <c r="D100" s="3" t="s">
        <v>520</v>
      </c>
      <c r="E100" s="14">
        <v>0</v>
      </c>
    </row>
    <row r="101" spans="2:5" ht="12.75" customHeight="1" x14ac:dyDescent="0.25">
      <c r="B101" s="413">
        <v>25</v>
      </c>
      <c r="C101" s="409" t="s">
        <v>63</v>
      </c>
      <c r="D101" s="3" t="s">
        <v>20</v>
      </c>
      <c r="E101" s="14"/>
    </row>
    <row r="102" spans="2:5" ht="12.75" customHeight="1" x14ac:dyDescent="0.25">
      <c r="B102" s="414"/>
      <c r="C102" s="410"/>
      <c r="D102" s="3" t="s">
        <v>521</v>
      </c>
      <c r="E102" s="14">
        <v>1</v>
      </c>
    </row>
    <row r="103" spans="2:5" ht="12.75" customHeight="1" x14ac:dyDescent="0.25">
      <c r="B103" s="414"/>
      <c r="C103" s="410"/>
      <c r="D103" s="3" t="s">
        <v>522</v>
      </c>
      <c r="E103" s="14">
        <v>0</v>
      </c>
    </row>
    <row r="104" spans="2:5" ht="12.75" customHeight="1" x14ac:dyDescent="0.25">
      <c r="B104" s="413">
        <v>26</v>
      </c>
      <c r="C104" s="409" t="s">
        <v>525</v>
      </c>
      <c r="D104" s="3" t="s">
        <v>20</v>
      </c>
      <c r="E104" s="14"/>
    </row>
    <row r="105" spans="2:5" ht="12.75" customHeight="1" x14ac:dyDescent="0.25">
      <c r="B105" s="414"/>
      <c r="C105" s="410"/>
      <c r="D105" s="3" t="s">
        <v>526</v>
      </c>
      <c r="E105" s="14">
        <v>1</v>
      </c>
    </row>
    <row r="106" spans="2:5" ht="12.75" customHeight="1" x14ac:dyDescent="0.25">
      <c r="B106" s="414"/>
      <c r="C106" s="410"/>
      <c r="D106" s="3" t="s">
        <v>527</v>
      </c>
      <c r="E106" s="14">
        <v>0.5</v>
      </c>
    </row>
    <row r="107" spans="2:5" ht="12.75" customHeight="1" x14ac:dyDescent="0.25">
      <c r="B107" s="414"/>
      <c r="C107" s="410"/>
      <c r="D107" s="3" t="s">
        <v>528</v>
      </c>
      <c r="E107" s="14">
        <v>0</v>
      </c>
    </row>
    <row r="108" spans="2:5" ht="12.75" customHeight="1" x14ac:dyDescent="0.25">
      <c r="B108" s="413">
        <v>27</v>
      </c>
      <c r="C108" s="409" t="s">
        <v>625</v>
      </c>
      <c r="D108" s="3" t="s">
        <v>20</v>
      </c>
      <c r="E108" s="14"/>
    </row>
    <row r="109" spans="2:5" ht="12.75" customHeight="1" x14ac:dyDescent="0.25">
      <c r="B109" s="414"/>
      <c r="C109" s="410"/>
      <c r="D109" s="3" t="s">
        <v>626</v>
      </c>
      <c r="E109" s="14">
        <v>1</v>
      </c>
    </row>
    <row r="110" spans="2:5" ht="12.75" customHeight="1" x14ac:dyDescent="0.25">
      <c r="B110" s="414"/>
      <c r="C110" s="410"/>
      <c r="D110" s="3" t="s">
        <v>627</v>
      </c>
      <c r="E110" s="14">
        <v>0.5</v>
      </c>
    </row>
    <row r="111" spans="2:5" ht="12.75" customHeight="1" x14ac:dyDescent="0.25">
      <c r="B111" s="414"/>
      <c r="C111" s="410"/>
      <c r="D111" s="3" t="s">
        <v>628</v>
      </c>
      <c r="E111" s="14">
        <v>0</v>
      </c>
    </row>
    <row r="112" spans="2:5" ht="12.75" customHeight="1" x14ac:dyDescent="0.25">
      <c r="B112" s="413">
        <v>28</v>
      </c>
      <c r="C112" s="417" t="s">
        <v>68</v>
      </c>
      <c r="D112" s="3" t="s">
        <v>20</v>
      </c>
      <c r="E112" s="14"/>
    </row>
    <row r="113" spans="2:5" ht="12.75" customHeight="1" x14ac:dyDescent="0.25">
      <c r="B113" s="413"/>
      <c r="C113" s="417"/>
      <c r="D113" s="3" t="s">
        <v>629</v>
      </c>
      <c r="E113" s="14">
        <v>1</v>
      </c>
    </row>
    <row r="114" spans="2:5" ht="12.75" customHeight="1" x14ac:dyDescent="0.25">
      <c r="B114" s="413"/>
      <c r="C114" s="417"/>
      <c r="D114" s="3" t="s">
        <v>630</v>
      </c>
      <c r="E114" s="14">
        <v>0</v>
      </c>
    </row>
    <row r="115" spans="2:5" ht="12.75" customHeight="1" x14ac:dyDescent="0.25">
      <c r="B115" s="413"/>
      <c r="C115" s="417"/>
      <c r="D115" s="3" t="s">
        <v>573</v>
      </c>
      <c r="E115" s="14" t="s">
        <v>503</v>
      </c>
    </row>
    <row r="116" spans="2:5" ht="12.75" customHeight="1" x14ac:dyDescent="0.25">
      <c r="B116" s="413">
        <v>29</v>
      </c>
      <c r="C116" s="409" t="s">
        <v>70</v>
      </c>
      <c r="D116" s="3" t="s">
        <v>20</v>
      </c>
      <c r="E116" s="14"/>
    </row>
    <row r="117" spans="2:5" ht="12.75" customHeight="1" x14ac:dyDescent="0.25">
      <c r="B117" s="414"/>
      <c r="C117" s="410"/>
      <c r="D117" s="3" t="s">
        <v>532</v>
      </c>
      <c r="E117" s="14">
        <v>1</v>
      </c>
    </row>
    <row r="118" spans="2:5" ht="12.75" customHeight="1" x14ac:dyDescent="0.25">
      <c r="B118" s="414"/>
      <c r="C118" s="410"/>
      <c r="D118" s="3" t="s">
        <v>533</v>
      </c>
      <c r="E118" s="14">
        <v>0.5</v>
      </c>
    </row>
    <row r="119" spans="2:5" ht="12.75" customHeight="1" x14ac:dyDescent="0.25">
      <c r="B119" s="414"/>
      <c r="C119" s="410"/>
      <c r="D119" s="3" t="s">
        <v>534</v>
      </c>
      <c r="E119" s="14">
        <v>0</v>
      </c>
    </row>
    <row r="120" spans="2:5" ht="12.75" customHeight="1" x14ac:dyDescent="0.25">
      <c r="B120" s="414"/>
      <c r="C120" s="410"/>
      <c r="D120" s="3" t="s">
        <v>535</v>
      </c>
      <c r="E120" s="14" t="s">
        <v>503</v>
      </c>
    </row>
    <row r="121" spans="2:5" ht="12.75" customHeight="1" x14ac:dyDescent="0.25">
      <c r="B121" s="413">
        <v>30</v>
      </c>
      <c r="C121" s="409" t="s">
        <v>71</v>
      </c>
      <c r="D121" s="3" t="s">
        <v>20</v>
      </c>
      <c r="E121" s="14"/>
    </row>
    <row r="122" spans="2:5" ht="12.75" customHeight="1" x14ac:dyDescent="0.25">
      <c r="B122" s="414"/>
      <c r="C122" s="410"/>
      <c r="D122" s="3" t="s">
        <v>536</v>
      </c>
      <c r="E122" s="14">
        <v>1</v>
      </c>
    </row>
    <row r="123" spans="2:5" ht="12.75" customHeight="1" x14ac:dyDescent="0.25">
      <c r="B123" s="414"/>
      <c r="C123" s="410"/>
      <c r="D123" s="3" t="s">
        <v>537</v>
      </c>
      <c r="E123" s="14">
        <v>0</v>
      </c>
    </row>
    <row r="124" spans="2:5" ht="12.75" customHeight="1" x14ac:dyDescent="0.25">
      <c r="B124" s="414"/>
      <c r="C124" s="410"/>
      <c r="D124" s="3" t="s">
        <v>538</v>
      </c>
      <c r="E124" s="14" t="s">
        <v>503</v>
      </c>
    </row>
    <row r="125" spans="2:5" ht="12.75" customHeight="1" x14ac:dyDescent="0.25">
      <c r="B125" s="413">
        <v>31</v>
      </c>
      <c r="C125" s="409" t="s">
        <v>73</v>
      </c>
      <c r="D125" s="3" t="s">
        <v>20</v>
      </c>
      <c r="E125" s="14"/>
    </row>
    <row r="126" spans="2:5" ht="12.75" customHeight="1" x14ac:dyDescent="0.25">
      <c r="B126" s="414"/>
      <c r="C126" s="410"/>
      <c r="D126" s="3" t="s">
        <v>631</v>
      </c>
      <c r="E126" s="14">
        <v>1</v>
      </c>
    </row>
    <row r="127" spans="2:5" ht="12.75" customHeight="1" x14ac:dyDescent="0.25">
      <c r="B127" s="414"/>
      <c r="C127" s="410"/>
      <c r="D127" s="3" t="s">
        <v>632</v>
      </c>
      <c r="E127" s="14">
        <v>0.5</v>
      </c>
    </row>
    <row r="128" spans="2:5" ht="12.75" customHeight="1" x14ac:dyDescent="0.25">
      <c r="B128" s="414"/>
      <c r="C128" s="410"/>
      <c r="D128" s="3" t="s">
        <v>633</v>
      </c>
      <c r="E128" s="14">
        <v>0</v>
      </c>
    </row>
    <row r="129" spans="2:5" ht="12.75" customHeight="1" x14ac:dyDescent="0.25">
      <c r="B129" s="413">
        <v>32</v>
      </c>
      <c r="C129" s="409" t="s">
        <v>75</v>
      </c>
      <c r="D129" s="3" t="s">
        <v>20</v>
      </c>
      <c r="E129" s="14"/>
    </row>
    <row r="130" spans="2:5" ht="12.75" customHeight="1" x14ac:dyDescent="0.25">
      <c r="B130" s="414"/>
      <c r="C130" s="410"/>
      <c r="D130" s="3" t="s">
        <v>539</v>
      </c>
      <c r="E130" s="14">
        <v>1</v>
      </c>
    </row>
    <row r="131" spans="2:5" ht="12.75" customHeight="1" x14ac:dyDescent="0.25">
      <c r="B131" s="414"/>
      <c r="C131" s="410"/>
      <c r="D131" s="3" t="s">
        <v>540</v>
      </c>
      <c r="E131" s="14">
        <v>0</v>
      </c>
    </row>
    <row r="132" spans="2:5" ht="12.75" customHeight="1" x14ac:dyDescent="0.25">
      <c r="B132" s="414"/>
      <c r="C132" s="410"/>
      <c r="D132" s="3" t="s">
        <v>541</v>
      </c>
      <c r="E132" s="14" t="s">
        <v>503</v>
      </c>
    </row>
    <row r="133" spans="2:5" ht="12.75" customHeight="1" x14ac:dyDescent="0.25">
      <c r="B133" s="413">
        <v>33</v>
      </c>
      <c r="C133" s="409" t="s">
        <v>542</v>
      </c>
      <c r="D133" s="3" t="s">
        <v>20</v>
      </c>
      <c r="E133" s="14"/>
    </row>
    <row r="134" spans="2:5" ht="12.75" customHeight="1" x14ac:dyDescent="0.25">
      <c r="B134" s="413"/>
      <c r="C134" s="409"/>
      <c r="D134" s="3" t="s">
        <v>543</v>
      </c>
      <c r="E134" s="14">
        <v>1</v>
      </c>
    </row>
    <row r="135" spans="2:5" ht="12.75" customHeight="1" thickBot="1" x14ac:dyDescent="0.3">
      <c r="B135" s="415"/>
      <c r="C135" s="416"/>
      <c r="D135" s="15" t="s">
        <v>544</v>
      </c>
      <c r="E135" s="16">
        <v>0</v>
      </c>
    </row>
    <row r="136" spans="2:5" ht="15" customHeight="1" x14ac:dyDescent="0.25">
      <c r="B136" s="407">
        <v>34</v>
      </c>
      <c r="C136" s="409" t="s">
        <v>545</v>
      </c>
      <c r="D136" s="3" t="s">
        <v>20</v>
      </c>
      <c r="E136" s="6"/>
    </row>
    <row r="137" spans="2:5" ht="12.75" customHeight="1" x14ac:dyDescent="0.25">
      <c r="B137" s="408"/>
      <c r="C137" s="410"/>
      <c r="D137" s="3" t="s">
        <v>634</v>
      </c>
      <c r="E137" s="6">
        <v>1</v>
      </c>
    </row>
    <row r="138" spans="2:5" ht="12.75" customHeight="1" x14ac:dyDescent="0.25">
      <c r="B138" s="408"/>
      <c r="C138" s="410"/>
      <c r="D138" s="3" t="s">
        <v>547</v>
      </c>
      <c r="E138" s="6">
        <v>0.5</v>
      </c>
    </row>
    <row r="139" spans="2:5" ht="12.75" customHeight="1" x14ac:dyDescent="0.25">
      <c r="B139" s="408"/>
      <c r="C139" s="410"/>
      <c r="D139" s="3" t="s">
        <v>548</v>
      </c>
      <c r="E139" s="6">
        <v>0</v>
      </c>
    </row>
    <row r="140" spans="2:5" ht="12.75" customHeight="1" x14ac:dyDescent="0.25">
      <c r="B140" s="407">
        <v>35</v>
      </c>
      <c r="C140" s="409" t="s">
        <v>80</v>
      </c>
      <c r="D140" s="3" t="s">
        <v>20</v>
      </c>
      <c r="E140" s="6"/>
    </row>
    <row r="141" spans="2:5" ht="12.75" customHeight="1" x14ac:dyDescent="0.25">
      <c r="B141" s="408"/>
      <c r="C141" s="410"/>
      <c r="D141" s="3" t="s">
        <v>635</v>
      </c>
      <c r="E141" s="6">
        <v>1</v>
      </c>
    </row>
    <row r="142" spans="2:5" ht="12.75" customHeight="1" x14ac:dyDescent="0.25">
      <c r="B142" s="408"/>
      <c r="C142" s="410"/>
      <c r="D142" s="3" t="s">
        <v>636</v>
      </c>
      <c r="E142" s="6">
        <v>0.5</v>
      </c>
    </row>
    <row r="143" spans="2:5" ht="12.75" customHeight="1" x14ac:dyDescent="0.25">
      <c r="B143" s="408"/>
      <c r="C143" s="410"/>
      <c r="D143" s="3" t="s">
        <v>637</v>
      </c>
      <c r="E143" s="6">
        <v>0</v>
      </c>
    </row>
    <row r="144" spans="2:5" ht="12.75" customHeight="1" x14ac:dyDescent="0.25">
      <c r="B144" s="407">
        <v>36</v>
      </c>
      <c r="C144" s="409" t="s">
        <v>82</v>
      </c>
      <c r="D144" s="3" t="s">
        <v>20</v>
      </c>
      <c r="E144" s="6"/>
    </row>
    <row r="145" spans="2:5" ht="12.75" customHeight="1" x14ac:dyDescent="0.25">
      <c r="B145" s="408"/>
      <c r="C145" s="410"/>
      <c r="D145" s="3" t="s">
        <v>549</v>
      </c>
      <c r="E145" s="6">
        <v>1</v>
      </c>
    </row>
    <row r="146" spans="2:5" ht="12.75" customHeight="1" x14ac:dyDescent="0.25">
      <c r="B146" s="408"/>
      <c r="C146" s="410"/>
      <c r="D146" s="3" t="s">
        <v>550</v>
      </c>
      <c r="E146" s="6">
        <v>0.5</v>
      </c>
    </row>
    <row r="147" spans="2:5" ht="12.75" customHeight="1" x14ac:dyDescent="0.25">
      <c r="B147" s="408"/>
      <c r="C147" s="410"/>
      <c r="D147" s="3" t="s">
        <v>551</v>
      </c>
      <c r="E147" s="6">
        <v>0</v>
      </c>
    </row>
    <row r="148" spans="2:5" ht="12.75" customHeight="1" x14ac:dyDescent="0.25">
      <c r="B148" s="407">
        <v>37</v>
      </c>
      <c r="C148" s="409" t="s">
        <v>83</v>
      </c>
      <c r="D148" s="3" t="s">
        <v>20</v>
      </c>
      <c r="E148" s="6"/>
    </row>
    <row r="149" spans="2:5" ht="12.75" customHeight="1" x14ac:dyDescent="0.25">
      <c r="B149" s="408"/>
      <c r="C149" s="410"/>
      <c r="D149" s="3" t="s">
        <v>555</v>
      </c>
      <c r="E149" s="6">
        <v>1</v>
      </c>
    </row>
    <row r="150" spans="2:5" ht="12.75" customHeight="1" x14ac:dyDescent="0.25">
      <c r="B150" s="408"/>
      <c r="C150" s="410"/>
      <c r="D150" s="3" t="s">
        <v>556</v>
      </c>
      <c r="E150" s="6">
        <v>0</v>
      </c>
    </row>
    <row r="151" spans="2:5" ht="12.75" customHeight="1" x14ac:dyDescent="0.25">
      <c r="B151" s="407">
        <v>38</v>
      </c>
      <c r="C151" s="409" t="s">
        <v>84</v>
      </c>
      <c r="D151" s="3" t="s">
        <v>20</v>
      </c>
      <c r="E151" s="6"/>
    </row>
    <row r="152" spans="2:5" ht="12.75" customHeight="1" x14ac:dyDescent="0.25">
      <c r="B152" s="408"/>
      <c r="C152" s="410"/>
      <c r="D152" s="3" t="s">
        <v>638</v>
      </c>
      <c r="E152" s="6">
        <v>0.5</v>
      </c>
    </row>
    <row r="153" spans="2:5" ht="12.75" customHeight="1" x14ac:dyDescent="0.25">
      <c r="B153" s="411"/>
      <c r="C153" s="412"/>
      <c r="D153" s="7" t="s">
        <v>639</v>
      </c>
      <c r="E153" s="8">
        <v>0</v>
      </c>
    </row>
  </sheetData>
  <mergeCells count="76">
    <mergeCell ref="B112:B115"/>
    <mergeCell ref="C112:C115"/>
    <mergeCell ref="C67:C71"/>
    <mergeCell ref="C72:C76"/>
    <mergeCell ref="B30:B34"/>
    <mergeCell ref="C30:C34"/>
    <mergeCell ref="C108:C111"/>
    <mergeCell ref="C82:C84"/>
    <mergeCell ref="C85:C88"/>
    <mergeCell ref="C89:C91"/>
    <mergeCell ref="C92:C94"/>
    <mergeCell ref="C98:C100"/>
    <mergeCell ref="C95:C97"/>
    <mergeCell ref="C104:C107"/>
    <mergeCell ref="C101:C103"/>
    <mergeCell ref="B82:B84"/>
    <mergeCell ref="C27:C29"/>
    <mergeCell ref="B27:B29"/>
    <mergeCell ref="C57:C60"/>
    <mergeCell ref="B57:B60"/>
    <mergeCell ref="C61:C66"/>
    <mergeCell ref="C53:C56"/>
    <mergeCell ref="B53:B56"/>
    <mergeCell ref="B85:B88"/>
    <mergeCell ref="B89:B91"/>
    <mergeCell ref="B35:B37"/>
    <mergeCell ref="C77:C81"/>
    <mergeCell ref="C35:C37"/>
    <mergeCell ref="C38:C42"/>
    <mergeCell ref="B38:B42"/>
    <mergeCell ref="B43:B47"/>
    <mergeCell ref="B48:B52"/>
    <mergeCell ref="B61:B66"/>
    <mergeCell ref="B67:B71"/>
    <mergeCell ref="B72:B76"/>
    <mergeCell ref="C43:C47"/>
    <mergeCell ref="C48:C52"/>
    <mergeCell ref="B77:B81"/>
    <mergeCell ref="B116:B120"/>
    <mergeCell ref="C116:C120"/>
    <mergeCell ref="C133:C135"/>
    <mergeCell ref="B133:B135"/>
    <mergeCell ref="C121:C124"/>
    <mergeCell ref="B125:B128"/>
    <mergeCell ref="C125:C128"/>
    <mergeCell ref="B129:B132"/>
    <mergeCell ref="C129:C132"/>
    <mergeCell ref="B121:B124"/>
    <mergeCell ref="B148:B150"/>
    <mergeCell ref="B151:B153"/>
    <mergeCell ref="C136:C139"/>
    <mergeCell ref="C140:C143"/>
    <mergeCell ref="C144:C147"/>
    <mergeCell ref="C148:C150"/>
    <mergeCell ref="C151:C153"/>
    <mergeCell ref="B136:B139"/>
    <mergeCell ref="B140:B143"/>
    <mergeCell ref="B144:B147"/>
    <mergeCell ref="C2:C4"/>
    <mergeCell ref="B5:B8"/>
    <mergeCell ref="C5:C8"/>
    <mergeCell ref="B23:B26"/>
    <mergeCell ref="B9:B12"/>
    <mergeCell ref="B2:B4"/>
    <mergeCell ref="C23:C26"/>
    <mergeCell ref="C9:C12"/>
    <mergeCell ref="C13:C16"/>
    <mergeCell ref="B13:B16"/>
    <mergeCell ref="B17:B22"/>
    <mergeCell ref="C17:C22"/>
    <mergeCell ref="B108:B111"/>
    <mergeCell ref="B92:B94"/>
    <mergeCell ref="B98:B100"/>
    <mergeCell ref="B101:B103"/>
    <mergeCell ref="B104:B107"/>
    <mergeCell ref="B95:B97"/>
  </mergeCells>
  <pageMargins left="0.7" right="0.7" top="0.75" bottom="0.75" header="0" footer="0"/>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41320-69C0-4E21-B6FC-BB0CD5BEE592}">
  <dimension ref="B2:E175"/>
  <sheetViews>
    <sheetView workbookViewId="0">
      <selection activeCell="B5" sqref="B5:C5"/>
    </sheetView>
  </sheetViews>
  <sheetFormatPr defaultColWidth="14.453125" defaultRowHeight="15" customHeight="1" x14ac:dyDescent="0.25"/>
  <cols>
    <col min="1" max="1" width="2.81640625" customWidth="1"/>
    <col min="2" max="2" width="3.1796875" customWidth="1"/>
    <col min="3" max="3" width="30.81640625" customWidth="1"/>
    <col min="4" max="4" width="100.81640625" customWidth="1"/>
    <col min="5" max="5" width="4.81640625" customWidth="1"/>
    <col min="6" max="26" width="11.453125" customWidth="1"/>
  </cols>
  <sheetData>
    <row r="2" spans="2:5" ht="13" x14ac:dyDescent="0.25">
      <c r="B2" s="419">
        <v>1</v>
      </c>
      <c r="C2" s="420" t="s">
        <v>19</v>
      </c>
      <c r="D2" s="12" t="s">
        <v>20</v>
      </c>
      <c r="E2" s="13"/>
    </row>
    <row r="3" spans="2:5" ht="12.75" customHeight="1" x14ac:dyDescent="0.25">
      <c r="B3" s="414"/>
      <c r="C3" s="410"/>
      <c r="D3" s="3" t="s">
        <v>498</v>
      </c>
      <c r="E3" s="14">
        <v>0.5</v>
      </c>
    </row>
    <row r="4" spans="2:5" ht="12.75" customHeight="1" x14ac:dyDescent="0.25">
      <c r="B4" s="414"/>
      <c r="C4" s="410"/>
      <c r="D4" s="3" t="s">
        <v>499</v>
      </c>
      <c r="E4" s="14">
        <v>0</v>
      </c>
    </row>
    <row r="5" spans="2:5" ht="12.75" customHeight="1" x14ac:dyDescent="0.25">
      <c r="B5" s="413">
        <v>2</v>
      </c>
      <c r="C5" s="409" t="s">
        <v>21</v>
      </c>
      <c r="D5" s="3" t="s">
        <v>20</v>
      </c>
      <c r="E5" s="14"/>
    </row>
    <row r="6" spans="2:5" ht="12.75" customHeight="1" x14ac:dyDescent="0.25">
      <c r="B6" s="414"/>
      <c r="C6" s="410"/>
      <c r="D6" s="3" t="s">
        <v>559</v>
      </c>
      <c r="E6" s="14">
        <v>0.5</v>
      </c>
    </row>
    <row r="7" spans="2:5" ht="12.75" customHeight="1" x14ac:dyDescent="0.25">
      <c r="B7" s="414"/>
      <c r="C7" s="410"/>
      <c r="D7" s="3" t="s">
        <v>560</v>
      </c>
      <c r="E7" s="14">
        <v>0</v>
      </c>
    </row>
    <row r="8" spans="2:5" ht="12.75" customHeight="1" x14ac:dyDescent="0.25">
      <c r="B8" s="414"/>
      <c r="C8" s="424"/>
      <c r="D8" s="3" t="s">
        <v>561</v>
      </c>
      <c r="E8" s="14" t="s">
        <v>503</v>
      </c>
    </row>
    <row r="9" spans="2:5" ht="12.75" customHeight="1" x14ac:dyDescent="0.25">
      <c r="B9" s="413">
        <v>3</v>
      </c>
      <c r="C9" s="409" t="s">
        <v>22</v>
      </c>
      <c r="D9" s="3" t="s">
        <v>20</v>
      </c>
      <c r="E9" s="14"/>
    </row>
    <row r="10" spans="2:5" ht="12.75" customHeight="1" x14ac:dyDescent="0.25">
      <c r="B10" s="414"/>
      <c r="C10" s="410"/>
      <c r="D10" s="3" t="s">
        <v>500</v>
      </c>
      <c r="E10" s="14">
        <v>1</v>
      </c>
    </row>
    <row r="11" spans="2:5" ht="12.75" customHeight="1" x14ac:dyDescent="0.25">
      <c r="B11" s="414"/>
      <c r="C11" s="410"/>
      <c r="D11" s="3" t="s">
        <v>501</v>
      </c>
      <c r="E11" s="14">
        <v>0</v>
      </c>
    </row>
    <row r="12" spans="2:5" ht="12.75" customHeight="1" thickBot="1" x14ac:dyDescent="0.3">
      <c r="B12" s="421"/>
      <c r="C12" s="422"/>
      <c r="D12" s="15" t="s">
        <v>502</v>
      </c>
      <c r="E12" s="16" t="s">
        <v>503</v>
      </c>
    </row>
    <row r="13" spans="2:5" ht="12.75" customHeight="1" x14ac:dyDescent="0.25">
      <c r="B13" s="413">
        <v>4</v>
      </c>
      <c r="C13" s="409" t="s">
        <v>94</v>
      </c>
      <c r="D13" s="3" t="s">
        <v>20</v>
      </c>
      <c r="E13" s="14"/>
    </row>
    <row r="14" spans="2:5" ht="12.75" customHeight="1" x14ac:dyDescent="0.25">
      <c r="B14" s="413"/>
      <c r="C14" s="409"/>
      <c r="D14" s="3" t="s">
        <v>640</v>
      </c>
      <c r="E14" s="14">
        <v>1</v>
      </c>
    </row>
    <row r="15" spans="2:5" ht="12.75" customHeight="1" x14ac:dyDescent="0.25">
      <c r="B15" s="413"/>
      <c r="C15" s="409"/>
      <c r="D15" s="3" t="s">
        <v>641</v>
      </c>
      <c r="E15" s="14">
        <v>0</v>
      </c>
    </row>
    <row r="16" spans="2:5" ht="12.75" customHeight="1" x14ac:dyDescent="0.25">
      <c r="B16" s="413">
        <v>5</v>
      </c>
      <c r="C16" s="409" t="s">
        <v>25</v>
      </c>
      <c r="D16" s="3" t="s">
        <v>20</v>
      </c>
      <c r="E16" s="14"/>
    </row>
    <row r="17" spans="2:5" ht="12.75" customHeight="1" x14ac:dyDescent="0.25">
      <c r="B17" s="413"/>
      <c r="C17" s="409"/>
      <c r="D17" s="3" t="s">
        <v>562</v>
      </c>
      <c r="E17" s="14">
        <v>1</v>
      </c>
    </row>
    <row r="18" spans="2:5" ht="12.75" customHeight="1" x14ac:dyDescent="0.25">
      <c r="B18" s="413"/>
      <c r="C18" s="409"/>
      <c r="D18" s="3" t="s">
        <v>563</v>
      </c>
      <c r="E18" s="14">
        <v>0.5</v>
      </c>
    </row>
    <row r="19" spans="2:5" ht="12.75" customHeight="1" x14ac:dyDescent="0.25">
      <c r="B19" s="413"/>
      <c r="C19" s="409"/>
      <c r="D19" s="3" t="s">
        <v>564</v>
      </c>
      <c r="E19" s="14">
        <v>0</v>
      </c>
    </row>
    <row r="20" spans="2:5" ht="12.75" customHeight="1" x14ac:dyDescent="0.25">
      <c r="B20" s="413">
        <v>6</v>
      </c>
      <c r="C20" s="409" t="s">
        <v>26</v>
      </c>
      <c r="D20" s="3" t="s">
        <v>20</v>
      </c>
      <c r="E20" s="14"/>
    </row>
    <row r="21" spans="2:5" ht="12.75" customHeight="1" x14ac:dyDescent="0.25">
      <c r="B21" s="413"/>
      <c r="C21" s="409"/>
      <c r="D21" s="3" t="s">
        <v>565</v>
      </c>
      <c r="E21" s="14">
        <v>2</v>
      </c>
    </row>
    <row r="22" spans="2:5" ht="12.75" customHeight="1" x14ac:dyDescent="0.25">
      <c r="B22" s="413"/>
      <c r="C22" s="409"/>
      <c r="D22" s="3" t="s">
        <v>566</v>
      </c>
      <c r="E22" s="14">
        <v>1</v>
      </c>
    </row>
    <row r="23" spans="2:5" ht="12.75" customHeight="1" x14ac:dyDescent="0.25">
      <c r="B23" s="413"/>
      <c r="C23" s="409"/>
      <c r="D23" s="3" t="s">
        <v>567</v>
      </c>
      <c r="E23" s="14">
        <v>1</v>
      </c>
    </row>
    <row r="24" spans="2:5" ht="12.75" customHeight="1" x14ac:dyDescent="0.25">
      <c r="B24" s="413"/>
      <c r="C24" s="409"/>
      <c r="D24" s="3" t="s">
        <v>568</v>
      </c>
      <c r="E24" s="14">
        <v>0</v>
      </c>
    </row>
    <row r="25" spans="2:5" ht="12.75" customHeight="1" x14ac:dyDescent="0.25">
      <c r="B25" s="413"/>
      <c r="C25" s="409"/>
      <c r="D25" s="3" t="s">
        <v>569</v>
      </c>
      <c r="E25" s="14" t="s">
        <v>503</v>
      </c>
    </row>
    <row r="26" spans="2:5" ht="12.75" customHeight="1" x14ac:dyDescent="0.25">
      <c r="B26" s="413">
        <v>7</v>
      </c>
      <c r="C26" s="409" t="s">
        <v>570</v>
      </c>
      <c r="D26" s="3" t="s">
        <v>20</v>
      </c>
      <c r="E26" s="14"/>
    </row>
    <row r="27" spans="2:5" ht="12.75" customHeight="1" x14ac:dyDescent="0.25">
      <c r="B27" s="414"/>
      <c r="C27" s="410"/>
      <c r="D27" s="3" t="s">
        <v>571</v>
      </c>
      <c r="E27" s="14">
        <v>1</v>
      </c>
    </row>
    <row r="28" spans="2:5" ht="12.75" customHeight="1" x14ac:dyDescent="0.25">
      <c r="B28" s="414"/>
      <c r="C28" s="410"/>
      <c r="D28" s="3" t="s">
        <v>572</v>
      </c>
      <c r="E28" s="14">
        <v>0</v>
      </c>
    </row>
    <row r="29" spans="2:5" ht="12.75" customHeight="1" thickBot="1" x14ac:dyDescent="0.3">
      <c r="B29" s="421"/>
      <c r="C29" s="430"/>
      <c r="D29" s="15" t="s">
        <v>642</v>
      </c>
      <c r="E29" s="16" t="s">
        <v>503</v>
      </c>
    </row>
    <row r="30" spans="2:5" ht="12.75" customHeight="1" x14ac:dyDescent="0.25">
      <c r="B30" s="407">
        <v>8</v>
      </c>
      <c r="C30" s="409" t="s">
        <v>643</v>
      </c>
      <c r="D30" s="3" t="s">
        <v>20</v>
      </c>
      <c r="E30" s="14"/>
    </row>
    <row r="31" spans="2:5" ht="12.75" customHeight="1" x14ac:dyDescent="0.25">
      <c r="B31" s="407"/>
      <c r="C31" s="409"/>
      <c r="D31" s="3" t="s">
        <v>575</v>
      </c>
      <c r="E31" s="14">
        <v>1</v>
      </c>
    </row>
    <row r="32" spans="2:5" ht="12.75" customHeight="1" thickBot="1" x14ac:dyDescent="0.3">
      <c r="B32" s="423"/>
      <c r="C32" s="416"/>
      <c r="D32" s="15" t="s">
        <v>32</v>
      </c>
      <c r="E32" s="16">
        <v>0</v>
      </c>
    </row>
    <row r="33" spans="2:5" ht="12.75" customHeight="1" x14ac:dyDescent="0.25">
      <c r="B33" s="407">
        <v>9</v>
      </c>
      <c r="C33" s="409" t="s">
        <v>35</v>
      </c>
      <c r="D33" s="3" t="s">
        <v>20</v>
      </c>
      <c r="E33" s="6"/>
    </row>
    <row r="34" spans="2:5" ht="12.75" customHeight="1" x14ac:dyDescent="0.25">
      <c r="B34" s="408"/>
      <c r="C34" s="410"/>
      <c r="D34" s="3" t="s">
        <v>576</v>
      </c>
      <c r="E34" s="6">
        <v>1</v>
      </c>
    </row>
    <row r="35" spans="2:5" ht="12.75" customHeight="1" x14ac:dyDescent="0.25">
      <c r="B35" s="408"/>
      <c r="C35" s="410"/>
      <c r="D35" s="3" t="s">
        <v>577</v>
      </c>
      <c r="E35" s="6">
        <v>0.5</v>
      </c>
    </row>
    <row r="36" spans="2:5" ht="12.75" customHeight="1" x14ac:dyDescent="0.25">
      <c r="B36" s="408"/>
      <c r="C36" s="410"/>
      <c r="D36" s="3" t="s">
        <v>578</v>
      </c>
      <c r="E36" s="6">
        <v>0</v>
      </c>
    </row>
    <row r="37" spans="2:5" ht="12.75" customHeight="1" x14ac:dyDescent="0.25">
      <c r="B37" s="408"/>
      <c r="C37" s="410"/>
      <c r="D37" s="3" t="s">
        <v>511</v>
      </c>
      <c r="E37" s="6" t="s">
        <v>503</v>
      </c>
    </row>
    <row r="38" spans="2:5" ht="12.75" customHeight="1" x14ac:dyDescent="0.25">
      <c r="B38" s="429">
        <v>10</v>
      </c>
      <c r="C38" s="409" t="s">
        <v>95</v>
      </c>
      <c r="D38" s="3" t="s">
        <v>20</v>
      </c>
      <c r="E38" s="6"/>
    </row>
    <row r="39" spans="2:5" ht="12.75" customHeight="1" x14ac:dyDescent="0.25">
      <c r="B39" s="429"/>
      <c r="C39" s="409"/>
      <c r="D39" s="3" t="s">
        <v>644</v>
      </c>
      <c r="E39" s="6">
        <v>1</v>
      </c>
    </row>
    <row r="40" spans="2:5" ht="12.75" customHeight="1" x14ac:dyDescent="0.25">
      <c r="B40" s="429"/>
      <c r="C40" s="409"/>
      <c r="D40" s="3" t="s">
        <v>645</v>
      </c>
      <c r="E40" s="6">
        <v>0.5</v>
      </c>
    </row>
    <row r="41" spans="2:5" ht="12.75" customHeight="1" x14ac:dyDescent="0.25">
      <c r="B41" s="429"/>
      <c r="C41" s="409"/>
      <c r="D41" s="3" t="s">
        <v>646</v>
      </c>
      <c r="E41" s="6">
        <v>0</v>
      </c>
    </row>
    <row r="42" spans="2:5" ht="12.75" customHeight="1" x14ac:dyDescent="0.25">
      <c r="B42" s="429"/>
      <c r="C42" s="409"/>
      <c r="D42" s="3" t="s">
        <v>647</v>
      </c>
      <c r="E42" s="6" t="s">
        <v>503</v>
      </c>
    </row>
    <row r="43" spans="2:5" ht="12.75" customHeight="1" x14ac:dyDescent="0.25">
      <c r="B43" s="407">
        <v>11</v>
      </c>
      <c r="C43" s="409" t="s">
        <v>579</v>
      </c>
      <c r="D43" s="3" t="s">
        <v>20</v>
      </c>
      <c r="E43" s="6"/>
    </row>
    <row r="44" spans="2:5" ht="12.75" customHeight="1" x14ac:dyDescent="0.25">
      <c r="B44" s="408"/>
      <c r="C44" s="410"/>
      <c r="D44" s="3" t="s">
        <v>580</v>
      </c>
      <c r="E44" s="6">
        <v>1</v>
      </c>
    </row>
    <row r="45" spans="2:5" ht="12.75" customHeight="1" thickBot="1" x14ac:dyDescent="0.3">
      <c r="B45" s="408"/>
      <c r="C45" s="410"/>
      <c r="D45" s="3" t="s">
        <v>581</v>
      </c>
      <c r="E45" s="6">
        <v>0</v>
      </c>
    </row>
    <row r="46" spans="2:5" ht="12.75" customHeight="1" x14ac:dyDescent="0.25">
      <c r="B46" s="427">
        <v>12</v>
      </c>
      <c r="C46" s="426" t="s">
        <v>40</v>
      </c>
      <c r="D46" s="4" t="s">
        <v>20</v>
      </c>
      <c r="E46" s="5"/>
    </row>
    <row r="47" spans="2:5" ht="12.75" customHeight="1" x14ac:dyDescent="0.25">
      <c r="B47" s="407"/>
      <c r="C47" s="410"/>
      <c r="D47" s="3" t="s">
        <v>582</v>
      </c>
      <c r="E47" s="6">
        <v>1</v>
      </c>
    </row>
    <row r="48" spans="2:5" ht="12.75" customHeight="1" x14ac:dyDescent="0.25">
      <c r="B48" s="407"/>
      <c r="C48" s="410"/>
      <c r="D48" s="3" t="s">
        <v>583</v>
      </c>
      <c r="E48" s="6">
        <v>0.5</v>
      </c>
    </row>
    <row r="49" spans="2:5" ht="12.75" customHeight="1" x14ac:dyDescent="0.25">
      <c r="B49" s="407"/>
      <c r="C49" s="410"/>
      <c r="D49" s="3" t="s">
        <v>584</v>
      </c>
      <c r="E49" s="6">
        <v>0</v>
      </c>
    </row>
    <row r="50" spans="2:5" ht="12.75" customHeight="1" x14ac:dyDescent="0.25">
      <c r="B50" s="407"/>
      <c r="C50" s="410"/>
      <c r="D50" s="3" t="s">
        <v>585</v>
      </c>
      <c r="E50" s="6" t="s">
        <v>503</v>
      </c>
    </row>
    <row r="51" spans="2:5" ht="12.75" customHeight="1" x14ac:dyDescent="0.25">
      <c r="B51" s="407">
        <v>13</v>
      </c>
      <c r="C51" s="409" t="s">
        <v>42</v>
      </c>
      <c r="D51" s="3" t="s">
        <v>20</v>
      </c>
      <c r="E51" s="6"/>
    </row>
    <row r="52" spans="2:5" ht="12.75" customHeight="1" x14ac:dyDescent="0.25">
      <c r="B52" s="407"/>
      <c r="C52" s="410"/>
      <c r="D52" s="3" t="s">
        <v>586</v>
      </c>
      <c r="E52" s="6">
        <v>2</v>
      </c>
    </row>
    <row r="53" spans="2:5" ht="12.75" customHeight="1" x14ac:dyDescent="0.25">
      <c r="B53" s="407"/>
      <c r="C53" s="410"/>
      <c r="D53" s="3" t="s">
        <v>587</v>
      </c>
      <c r="E53" s="6">
        <v>1</v>
      </c>
    </row>
    <row r="54" spans="2:5" ht="12.75" customHeight="1" x14ac:dyDescent="0.25">
      <c r="B54" s="407"/>
      <c r="C54" s="410"/>
      <c r="D54" s="3" t="s">
        <v>588</v>
      </c>
      <c r="E54" s="6">
        <v>0</v>
      </c>
    </row>
    <row r="55" spans="2:5" ht="12.75" customHeight="1" x14ac:dyDescent="0.25">
      <c r="B55" s="407"/>
      <c r="C55" s="410"/>
      <c r="D55" s="3" t="s">
        <v>585</v>
      </c>
      <c r="E55" s="6" t="s">
        <v>503</v>
      </c>
    </row>
    <row r="56" spans="2:5" ht="12.75" customHeight="1" x14ac:dyDescent="0.25">
      <c r="B56" s="407">
        <v>14</v>
      </c>
      <c r="C56" s="409" t="s">
        <v>43</v>
      </c>
      <c r="D56" s="3" t="s">
        <v>20</v>
      </c>
      <c r="E56" s="6"/>
    </row>
    <row r="57" spans="2:5" ht="12.75" customHeight="1" x14ac:dyDescent="0.25">
      <c r="B57" s="407"/>
      <c r="C57" s="410"/>
      <c r="D57" s="3" t="s">
        <v>590</v>
      </c>
      <c r="E57" s="6">
        <v>1</v>
      </c>
    </row>
    <row r="58" spans="2:5" ht="12.75" customHeight="1" x14ac:dyDescent="0.25">
      <c r="B58" s="407"/>
      <c r="C58" s="410"/>
      <c r="D58" s="3" t="s">
        <v>591</v>
      </c>
      <c r="E58" s="6">
        <v>0.5</v>
      </c>
    </row>
    <row r="59" spans="2:5" ht="12.75" customHeight="1" x14ac:dyDescent="0.25">
      <c r="B59" s="407"/>
      <c r="C59" s="410"/>
      <c r="D59" s="3" t="s">
        <v>648</v>
      </c>
      <c r="E59" s="6">
        <v>0</v>
      </c>
    </row>
    <row r="60" spans="2:5" ht="12.75" customHeight="1" x14ac:dyDescent="0.25">
      <c r="B60" s="407"/>
      <c r="C60" s="410"/>
      <c r="D60" s="3" t="s">
        <v>593</v>
      </c>
      <c r="E60" s="6" t="s">
        <v>503</v>
      </c>
    </row>
    <row r="61" spans="2:5" ht="12.75" customHeight="1" x14ac:dyDescent="0.25">
      <c r="B61" s="407">
        <v>15</v>
      </c>
      <c r="C61" s="409" t="s">
        <v>45</v>
      </c>
      <c r="D61" s="3" t="s">
        <v>20</v>
      </c>
      <c r="E61" s="6"/>
    </row>
    <row r="62" spans="2:5" ht="12.75" customHeight="1" x14ac:dyDescent="0.25">
      <c r="B62" s="407"/>
      <c r="C62" s="409"/>
      <c r="D62" s="283" t="s">
        <v>594</v>
      </c>
      <c r="E62" s="6">
        <v>1</v>
      </c>
    </row>
    <row r="63" spans="2:5" ht="12.75" customHeight="1" x14ac:dyDescent="0.25">
      <c r="B63" s="407"/>
      <c r="C63" s="409"/>
      <c r="D63" s="3" t="s">
        <v>595</v>
      </c>
      <c r="E63" s="6">
        <v>0</v>
      </c>
    </row>
    <row r="64" spans="2:5" ht="12.75" customHeight="1" x14ac:dyDescent="0.25">
      <c r="B64" s="407"/>
      <c r="C64" s="409"/>
      <c r="D64" s="3" t="s">
        <v>593</v>
      </c>
      <c r="E64" s="6" t="s">
        <v>503</v>
      </c>
    </row>
    <row r="65" spans="2:5" ht="12.75" customHeight="1" x14ac:dyDescent="0.25">
      <c r="B65" s="407">
        <v>16</v>
      </c>
      <c r="C65" s="409" t="s">
        <v>46</v>
      </c>
      <c r="D65" s="3" t="s">
        <v>20</v>
      </c>
      <c r="E65" s="6"/>
    </row>
    <row r="66" spans="2:5" ht="12.75" customHeight="1" x14ac:dyDescent="0.25">
      <c r="B66" s="407"/>
      <c r="C66" s="409"/>
      <c r="D66" s="3" t="s">
        <v>596</v>
      </c>
      <c r="E66" s="6">
        <v>1</v>
      </c>
    </row>
    <row r="67" spans="2:5" ht="12.75" customHeight="1" x14ac:dyDescent="0.25">
      <c r="B67" s="407"/>
      <c r="C67" s="409"/>
      <c r="D67" s="3" t="s">
        <v>597</v>
      </c>
      <c r="E67" s="6">
        <v>0</v>
      </c>
    </row>
    <row r="68" spans="2:5" ht="12.75" customHeight="1" x14ac:dyDescent="0.25">
      <c r="B68" s="407"/>
      <c r="C68" s="409"/>
      <c r="D68" s="3" t="s">
        <v>598</v>
      </c>
      <c r="E68" s="6" t="s">
        <v>503</v>
      </c>
    </row>
    <row r="69" spans="2:5" ht="12.75" customHeight="1" x14ac:dyDescent="0.25">
      <c r="B69" s="407">
        <v>17</v>
      </c>
      <c r="C69" s="409" t="s">
        <v>48</v>
      </c>
      <c r="D69" s="3" t="s">
        <v>20</v>
      </c>
      <c r="E69" s="6"/>
    </row>
    <row r="70" spans="2:5" ht="12.75" customHeight="1" x14ac:dyDescent="0.25">
      <c r="B70" s="407"/>
      <c r="C70" s="410"/>
      <c r="D70" s="3" t="s">
        <v>599</v>
      </c>
      <c r="E70" s="6">
        <v>2</v>
      </c>
    </row>
    <row r="71" spans="2:5" ht="12.75" customHeight="1" x14ac:dyDescent="0.25">
      <c r="B71" s="407"/>
      <c r="C71" s="410"/>
      <c r="D71" s="3" t="s">
        <v>600</v>
      </c>
      <c r="E71" s="6">
        <v>1</v>
      </c>
    </row>
    <row r="72" spans="2:5" ht="12.75" customHeight="1" x14ac:dyDescent="0.25">
      <c r="B72" s="407"/>
      <c r="C72" s="410"/>
      <c r="D72" s="3" t="s">
        <v>601</v>
      </c>
      <c r="E72" s="6">
        <v>0.5</v>
      </c>
    </row>
    <row r="73" spans="2:5" ht="12.75" customHeight="1" x14ac:dyDescent="0.25">
      <c r="B73" s="407"/>
      <c r="C73" s="410"/>
      <c r="D73" s="3" t="s">
        <v>602</v>
      </c>
      <c r="E73" s="6">
        <v>0</v>
      </c>
    </row>
    <row r="74" spans="2:5" ht="12.75" customHeight="1" x14ac:dyDescent="0.25">
      <c r="B74" s="407"/>
      <c r="C74" s="410"/>
      <c r="D74" s="3" t="s">
        <v>585</v>
      </c>
      <c r="E74" s="6" t="s">
        <v>503</v>
      </c>
    </row>
    <row r="75" spans="2:5" ht="12.75" customHeight="1" x14ac:dyDescent="0.25">
      <c r="B75" s="407">
        <v>18</v>
      </c>
      <c r="C75" s="409" t="s">
        <v>49</v>
      </c>
      <c r="D75" s="3" t="s">
        <v>20</v>
      </c>
      <c r="E75" s="6"/>
    </row>
    <row r="76" spans="2:5" ht="12.75" customHeight="1" x14ac:dyDescent="0.25">
      <c r="B76" s="407"/>
      <c r="C76" s="410"/>
      <c r="D76" s="3" t="s">
        <v>603</v>
      </c>
      <c r="E76" s="6">
        <v>1</v>
      </c>
    </row>
    <row r="77" spans="2:5" ht="12.75" customHeight="1" x14ac:dyDescent="0.25">
      <c r="B77" s="407"/>
      <c r="C77" s="410"/>
      <c r="D77" s="3" t="s">
        <v>604</v>
      </c>
      <c r="E77" s="6">
        <v>0.5</v>
      </c>
    </row>
    <row r="78" spans="2:5" ht="12.75" customHeight="1" x14ac:dyDescent="0.25">
      <c r="B78" s="407"/>
      <c r="C78" s="410"/>
      <c r="D78" s="3" t="s">
        <v>605</v>
      </c>
      <c r="E78" s="6">
        <v>0</v>
      </c>
    </row>
    <row r="79" spans="2:5" ht="12.75" customHeight="1" x14ac:dyDescent="0.25">
      <c r="B79" s="407"/>
      <c r="C79" s="410"/>
      <c r="D79" s="3" t="s">
        <v>585</v>
      </c>
      <c r="E79" s="6" t="s">
        <v>503</v>
      </c>
    </row>
    <row r="80" spans="2:5" ht="12.75" customHeight="1" x14ac:dyDescent="0.25">
      <c r="B80" s="407">
        <v>19</v>
      </c>
      <c r="C80" s="409" t="s">
        <v>51</v>
      </c>
      <c r="D80" s="3" t="s">
        <v>20</v>
      </c>
      <c r="E80" s="6"/>
    </row>
    <row r="81" spans="2:5" ht="12.75" customHeight="1" x14ac:dyDescent="0.25">
      <c r="B81" s="408"/>
      <c r="C81" s="410"/>
      <c r="D81" s="3" t="s">
        <v>606</v>
      </c>
      <c r="E81" s="6">
        <v>1</v>
      </c>
    </row>
    <row r="82" spans="2:5" ht="12.75" customHeight="1" x14ac:dyDescent="0.25">
      <c r="B82" s="408"/>
      <c r="C82" s="410"/>
      <c r="D82" s="3" t="s">
        <v>607</v>
      </c>
      <c r="E82" s="6">
        <v>0.5</v>
      </c>
    </row>
    <row r="83" spans="2:5" ht="12.75" customHeight="1" x14ac:dyDescent="0.25">
      <c r="B83" s="408"/>
      <c r="C83" s="410"/>
      <c r="D83" s="3" t="s">
        <v>608</v>
      </c>
      <c r="E83" s="6">
        <v>0</v>
      </c>
    </row>
    <row r="84" spans="2:5" ht="12.75" customHeight="1" thickBot="1" x14ac:dyDescent="0.3">
      <c r="B84" s="408"/>
      <c r="C84" s="424"/>
      <c r="D84" s="3" t="s">
        <v>585</v>
      </c>
      <c r="E84" s="6" t="s">
        <v>503</v>
      </c>
    </row>
    <row r="85" spans="2:5" ht="12.75" customHeight="1" x14ac:dyDescent="0.25">
      <c r="B85" s="419">
        <v>20</v>
      </c>
      <c r="C85" s="420" t="s">
        <v>53</v>
      </c>
      <c r="D85" s="12" t="s">
        <v>20</v>
      </c>
      <c r="E85" s="13"/>
    </row>
    <row r="86" spans="2:5" ht="12.75" customHeight="1" x14ac:dyDescent="0.25">
      <c r="B86" s="413"/>
      <c r="C86" s="409"/>
      <c r="D86" s="3" t="s">
        <v>609</v>
      </c>
      <c r="E86" s="14">
        <v>2</v>
      </c>
    </row>
    <row r="87" spans="2:5" ht="12.75" customHeight="1" x14ac:dyDescent="0.25">
      <c r="B87" s="413"/>
      <c r="C87" s="409"/>
      <c r="D87" s="3" t="s">
        <v>610</v>
      </c>
      <c r="E87" s="14">
        <v>1</v>
      </c>
    </row>
    <row r="88" spans="2:5" ht="12.75" customHeight="1" x14ac:dyDescent="0.25">
      <c r="B88" s="413"/>
      <c r="C88" s="409"/>
      <c r="D88" s="3" t="s">
        <v>611</v>
      </c>
      <c r="E88" s="14">
        <v>0</v>
      </c>
    </row>
    <row r="89" spans="2:5" ht="12.75" customHeight="1" x14ac:dyDescent="0.25">
      <c r="B89" s="413"/>
      <c r="C89" s="409"/>
      <c r="D89" s="3" t="s">
        <v>612</v>
      </c>
      <c r="E89" s="14" t="s">
        <v>503</v>
      </c>
    </row>
    <row r="90" spans="2:5" ht="12.75" customHeight="1" x14ac:dyDescent="0.25">
      <c r="B90" s="413">
        <v>21</v>
      </c>
      <c r="C90" s="409" t="s">
        <v>613</v>
      </c>
      <c r="D90" s="3" t="s">
        <v>20</v>
      </c>
      <c r="E90" s="14"/>
    </row>
    <row r="91" spans="2:5" ht="12.75" customHeight="1" x14ac:dyDescent="0.25">
      <c r="B91" s="413"/>
      <c r="C91" s="409"/>
      <c r="D91" s="3" t="s">
        <v>614</v>
      </c>
      <c r="E91" s="14">
        <v>0.5</v>
      </c>
    </row>
    <row r="92" spans="2:5" ht="12.75" customHeight="1" x14ac:dyDescent="0.25">
      <c r="B92" s="413"/>
      <c r="C92" s="409"/>
      <c r="D92" s="3" t="s">
        <v>615</v>
      </c>
      <c r="E92" s="14">
        <v>0</v>
      </c>
    </row>
    <row r="93" spans="2:5" ht="12.75" customHeight="1" x14ac:dyDescent="0.25">
      <c r="B93" s="413">
        <v>22</v>
      </c>
      <c r="C93" s="409" t="s">
        <v>54</v>
      </c>
      <c r="D93" s="3" t="s">
        <v>20</v>
      </c>
      <c r="E93" s="14"/>
    </row>
    <row r="94" spans="2:5" ht="12.75" customHeight="1" x14ac:dyDescent="0.25">
      <c r="B94" s="414"/>
      <c r="C94" s="410"/>
      <c r="D94" s="3" t="s">
        <v>616</v>
      </c>
      <c r="E94" s="14">
        <v>2</v>
      </c>
    </row>
    <row r="95" spans="2:5" ht="12.75" customHeight="1" x14ac:dyDescent="0.25">
      <c r="B95" s="414"/>
      <c r="C95" s="410"/>
      <c r="D95" s="3" t="s">
        <v>617</v>
      </c>
      <c r="E95" s="14">
        <v>1</v>
      </c>
    </row>
    <row r="96" spans="2:5" ht="12.75" customHeight="1" x14ac:dyDescent="0.25">
      <c r="B96" s="414"/>
      <c r="C96" s="410"/>
      <c r="D96" s="3" t="s">
        <v>618</v>
      </c>
      <c r="E96" s="14">
        <v>0</v>
      </c>
    </row>
    <row r="97" spans="2:5" ht="12.75" customHeight="1" x14ac:dyDescent="0.25">
      <c r="B97" s="418">
        <v>23</v>
      </c>
      <c r="C97" s="409" t="s">
        <v>97</v>
      </c>
      <c r="D97" s="3" t="s">
        <v>20</v>
      </c>
      <c r="E97" s="14"/>
    </row>
    <row r="98" spans="2:5" ht="12.75" customHeight="1" x14ac:dyDescent="0.25">
      <c r="B98" s="418"/>
      <c r="C98" s="409"/>
      <c r="D98" s="3" t="s">
        <v>649</v>
      </c>
      <c r="E98" s="14">
        <v>1</v>
      </c>
    </row>
    <row r="99" spans="2:5" ht="12.75" customHeight="1" x14ac:dyDescent="0.25">
      <c r="B99" s="418"/>
      <c r="C99" s="409"/>
      <c r="D99" s="3" t="s">
        <v>650</v>
      </c>
      <c r="E99" s="14">
        <v>0</v>
      </c>
    </row>
    <row r="100" spans="2:5" ht="12.75" customHeight="1" x14ac:dyDescent="0.25">
      <c r="B100" s="418"/>
      <c r="C100" s="409"/>
      <c r="D100" s="3" t="s">
        <v>651</v>
      </c>
      <c r="E100" s="14" t="s">
        <v>503</v>
      </c>
    </row>
    <row r="101" spans="2:5" ht="12.75" customHeight="1" x14ac:dyDescent="0.25">
      <c r="B101" s="413">
        <v>24</v>
      </c>
      <c r="C101" s="409" t="s">
        <v>619</v>
      </c>
      <c r="D101" s="3" t="s">
        <v>20</v>
      </c>
      <c r="E101" s="14"/>
    </row>
    <row r="102" spans="2:5" ht="12.75" customHeight="1" x14ac:dyDescent="0.25">
      <c r="B102" s="414"/>
      <c r="C102" s="410"/>
      <c r="D102" s="3" t="s">
        <v>620</v>
      </c>
      <c r="E102" s="14">
        <v>0.5</v>
      </c>
    </row>
    <row r="103" spans="2:5" ht="12.75" customHeight="1" x14ac:dyDescent="0.25">
      <c r="B103" s="414"/>
      <c r="C103" s="410"/>
      <c r="D103" s="3" t="s">
        <v>621</v>
      </c>
      <c r="E103" s="14">
        <v>0</v>
      </c>
    </row>
    <row r="104" spans="2:5" ht="12.75" customHeight="1" x14ac:dyDescent="0.25">
      <c r="B104" s="413">
        <v>25</v>
      </c>
      <c r="C104" s="409" t="s">
        <v>652</v>
      </c>
      <c r="D104" s="3" t="s">
        <v>20</v>
      </c>
      <c r="E104" s="14"/>
    </row>
    <row r="105" spans="2:5" ht="12.75" customHeight="1" x14ac:dyDescent="0.25">
      <c r="B105" s="414"/>
      <c r="C105" s="410"/>
      <c r="D105" s="3" t="s">
        <v>653</v>
      </c>
      <c r="E105" s="14">
        <v>1</v>
      </c>
    </row>
    <row r="106" spans="2:5" ht="12.75" customHeight="1" thickBot="1" x14ac:dyDescent="0.3">
      <c r="B106" s="421"/>
      <c r="C106" s="422"/>
      <c r="D106" s="15" t="s">
        <v>654</v>
      </c>
      <c r="E106" s="16">
        <v>0</v>
      </c>
    </row>
    <row r="107" spans="2:5" ht="12.75" customHeight="1" x14ac:dyDescent="0.25">
      <c r="B107" s="407">
        <v>26</v>
      </c>
      <c r="C107" s="409" t="s">
        <v>516</v>
      </c>
      <c r="D107" s="3" t="s">
        <v>20</v>
      </c>
      <c r="E107" s="6"/>
    </row>
    <row r="108" spans="2:5" ht="12.75" customHeight="1" x14ac:dyDescent="0.25">
      <c r="B108" s="407"/>
      <c r="C108" s="409"/>
      <c r="D108" s="3" t="s">
        <v>517</v>
      </c>
      <c r="E108" s="6">
        <v>1</v>
      </c>
    </row>
    <row r="109" spans="2:5" ht="12.75" customHeight="1" thickBot="1" x14ac:dyDescent="0.3">
      <c r="B109" s="423"/>
      <c r="C109" s="416"/>
      <c r="D109" s="3" t="s">
        <v>518</v>
      </c>
      <c r="E109" s="6">
        <v>0</v>
      </c>
    </row>
    <row r="110" spans="2:5" ht="12.75" customHeight="1" x14ac:dyDescent="0.25">
      <c r="B110" s="419">
        <v>27</v>
      </c>
      <c r="C110" s="420" t="s">
        <v>61</v>
      </c>
      <c r="D110" s="12" t="s">
        <v>20</v>
      </c>
      <c r="E110" s="13"/>
    </row>
    <row r="111" spans="2:5" ht="12.75" customHeight="1" x14ac:dyDescent="0.25">
      <c r="B111" s="414"/>
      <c r="C111" s="410"/>
      <c r="D111" s="3" t="s">
        <v>519</v>
      </c>
      <c r="E111" s="14">
        <v>0.5</v>
      </c>
    </row>
    <row r="112" spans="2:5" ht="12.75" customHeight="1" x14ac:dyDescent="0.25">
      <c r="B112" s="414"/>
      <c r="C112" s="410"/>
      <c r="D112" s="3" t="s">
        <v>520</v>
      </c>
      <c r="E112" s="14">
        <v>0</v>
      </c>
    </row>
    <row r="113" spans="2:5" ht="12.75" customHeight="1" x14ac:dyDescent="0.25">
      <c r="B113" s="413">
        <v>28</v>
      </c>
      <c r="C113" s="409" t="s">
        <v>63</v>
      </c>
      <c r="D113" s="3" t="s">
        <v>20</v>
      </c>
      <c r="E113" s="14"/>
    </row>
    <row r="114" spans="2:5" ht="12.75" customHeight="1" x14ac:dyDescent="0.25">
      <c r="B114" s="414"/>
      <c r="C114" s="410"/>
      <c r="D114" s="3" t="s">
        <v>521</v>
      </c>
      <c r="E114" s="14">
        <v>1</v>
      </c>
    </row>
    <row r="115" spans="2:5" ht="12.75" customHeight="1" x14ac:dyDescent="0.25">
      <c r="B115" s="414"/>
      <c r="C115" s="410"/>
      <c r="D115" s="3" t="s">
        <v>522</v>
      </c>
      <c r="E115" s="14">
        <v>0</v>
      </c>
    </row>
    <row r="116" spans="2:5" ht="12.75" customHeight="1" x14ac:dyDescent="0.25">
      <c r="B116" s="413">
        <v>29</v>
      </c>
      <c r="C116" s="409" t="s">
        <v>525</v>
      </c>
      <c r="D116" s="3" t="s">
        <v>20</v>
      </c>
      <c r="E116" s="14"/>
    </row>
    <row r="117" spans="2:5" ht="12.75" customHeight="1" x14ac:dyDescent="0.25">
      <c r="B117" s="414"/>
      <c r="C117" s="410"/>
      <c r="D117" s="3" t="s">
        <v>526</v>
      </c>
      <c r="E117" s="14">
        <v>1</v>
      </c>
    </row>
    <row r="118" spans="2:5" ht="12.75" customHeight="1" x14ac:dyDescent="0.25">
      <c r="B118" s="414"/>
      <c r="C118" s="410"/>
      <c r="D118" s="3" t="s">
        <v>527</v>
      </c>
      <c r="E118" s="14">
        <v>0.5</v>
      </c>
    </row>
    <row r="119" spans="2:5" ht="12.75" customHeight="1" x14ac:dyDescent="0.25">
      <c r="B119" s="414"/>
      <c r="C119" s="410"/>
      <c r="D119" s="3" t="s">
        <v>528</v>
      </c>
      <c r="E119" s="14">
        <v>0</v>
      </c>
    </row>
    <row r="120" spans="2:5" ht="12.75" customHeight="1" x14ac:dyDescent="0.25">
      <c r="B120" s="418">
        <v>30</v>
      </c>
      <c r="C120" s="409" t="s">
        <v>108</v>
      </c>
      <c r="D120" s="3" t="s">
        <v>20</v>
      </c>
      <c r="E120" s="14"/>
    </row>
    <row r="121" spans="2:5" ht="12.75" customHeight="1" x14ac:dyDescent="0.25">
      <c r="B121" s="418"/>
      <c r="C121" s="409"/>
      <c r="D121" s="3" t="s">
        <v>655</v>
      </c>
      <c r="E121" s="14">
        <v>1</v>
      </c>
    </row>
    <row r="122" spans="2:5" ht="12.75" customHeight="1" x14ac:dyDescent="0.25">
      <c r="B122" s="418"/>
      <c r="C122" s="409"/>
      <c r="D122" s="3" t="s">
        <v>524</v>
      </c>
      <c r="E122" s="14">
        <v>0</v>
      </c>
    </row>
    <row r="123" spans="2:5" ht="12.75" customHeight="1" x14ac:dyDescent="0.25">
      <c r="B123" s="413">
        <v>31</v>
      </c>
      <c r="C123" s="409" t="s">
        <v>625</v>
      </c>
      <c r="D123" s="3" t="s">
        <v>20</v>
      </c>
      <c r="E123" s="14"/>
    </row>
    <row r="124" spans="2:5" ht="12.75" customHeight="1" x14ac:dyDescent="0.25">
      <c r="B124" s="414"/>
      <c r="C124" s="410"/>
      <c r="D124" s="3" t="s">
        <v>626</v>
      </c>
      <c r="E124" s="14">
        <v>1</v>
      </c>
    </row>
    <row r="125" spans="2:5" ht="12.75" customHeight="1" x14ac:dyDescent="0.25">
      <c r="B125" s="414"/>
      <c r="C125" s="410"/>
      <c r="D125" s="3" t="s">
        <v>627</v>
      </c>
      <c r="E125" s="14">
        <v>0.5</v>
      </c>
    </row>
    <row r="126" spans="2:5" ht="13.5" customHeight="1" x14ac:dyDescent="0.25">
      <c r="B126" s="414"/>
      <c r="C126" s="410"/>
      <c r="D126" s="3" t="s">
        <v>628</v>
      </c>
      <c r="E126" s="14">
        <v>0</v>
      </c>
    </row>
    <row r="127" spans="2:5" ht="12.75" customHeight="1" x14ac:dyDescent="0.25">
      <c r="B127" s="413">
        <v>32</v>
      </c>
      <c r="C127" s="417" t="s">
        <v>68</v>
      </c>
      <c r="D127" s="3" t="s">
        <v>20</v>
      </c>
      <c r="E127" s="14"/>
    </row>
    <row r="128" spans="2:5" ht="12.75" customHeight="1" x14ac:dyDescent="0.25">
      <c r="B128" s="413"/>
      <c r="C128" s="417"/>
      <c r="D128" s="3" t="s">
        <v>629</v>
      </c>
      <c r="E128" s="14">
        <v>1</v>
      </c>
    </row>
    <row r="129" spans="2:5" ht="12.75" customHeight="1" x14ac:dyDescent="0.25">
      <c r="B129" s="413"/>
      <c r="C129" s="417"/>
      <c r="D129" s="3" t="s">
        <v>630</v>
      </c>
      <c r="E129" s="14">
        <v>0</v>
      </c>
    </row>
    <row r="130" spans="2:5" ht="12.75" customHeight="1" x14ac:dyDescent="0.25">
      <c r="B130" s="413"/>
      <c r="C130" s="417"/>
      <c r="D130" s="3" t="s">
        <v>573</v>
      </c>
      <c r="E130" s="14" t="s">
        <v>503</v>
      </c>
    </row>
    <row r="131" spans="2:5" ht="12.75" customHeight="1" x14ac:dyDescent="0.25">
      <c r="B131" s="413">
        <v>33</v>
      </c>
      <c r="C131" s="409" t="s">
        <v>70</v>
      </c>
      <c r="D131" s="3" t="s">
        <v>20</v>
      </c>
      <c r="E131" s="14"/>
    </row>
    <row r="132" spans="2:5" ht="12.75" customHeight="1" x14ac:dyDescent="0.25">
      <c r="B132" s="414"/>
      <c r="C132" s="410"/>
      <c r="D132" s="3" t="s">
        <v>532</v>
      </c>
      <c r="E132" s="14">
        <v>1</v>
      </c>
    </row>
    <row r="133" spans="2:5" ht="12.75" customHeight="1" x14ac:dyDescent="0.25">
      <c r="B133" s="414"/>
      <c r="C133" s="410"/>
      <c r="D133" s="3" t="s">
        <v>533</v>
      </c>
      <c r="E133" s="14">
        <v>0.5</v>
      </c>
    </row>
    <row r="134" spans="2:5" ht="12.75" customHeight="1" x14ac:dyDescent="0.25">
      <c r="B134" s="414"/>
      <c r="C134" s="410"/>
      <c r="D134" s="3" t="s">
        <v>534</v>
      </c>
      <c r="E134" s="14">
        <v>0</v>
      </c>
    </row>
    <row r="135" spans="2:5" ht="12.75" customHeight="1" x14ac:dyDescent="0.25">
      <c r="B135" s="414"/>
      <c r="C135" s="410"/>
      <c r="D135" s="3" t="s">
        <v>535</v>
      </c>
      <c r="E135" s="14" t="s">
        <v>503</v>
      </c>
    </row>
    <row r="136" spans="2:5" ht="12.75" customHeight="1" x14ac:dyDescent="0.25">
      <c r="B136" s="413">
        <v>34</v>
      </c>
      <c r="C136" s="409" t="s">
        <v>71</v>
      </c>
      <c r="D136" s="3" t="s">
        <v>20</v>
      </c>
      <c r="E136" s="14"/>
    </row>
    <row r="137" spans="2:5" ht="12.75" customHeight="1" x14ac:dyDescent="0.25">
      <c r="B137" s="414"/>
      <c r="C137" s="410"/>
      <c r="D137" s="3" t="s">
        <v>536</v>
      </c>
      <c r="E137" s="14">
        <v>1</v>
      </c>
    </row>
    <row r="138" spans="2:5" ht="12.75" customHeight="1" x14ac:dyDescent="0.25">
      <c r="B138" s="414"/>
      <c r="C138" s="410"/>
      <c r="D138" s="3" t="s">
        <v>537</v>
      </c>
      <c r="E138" s="14">
        <v>0</v>
      </c>
    </row>
    <row r="139" spans="2:5" ht="12.75" customHeight="1" x14ac:dyDescent="0.25">
      <c r="B139" s="414"/>
      <c r="C139" s="410"/>
      <c r="D139" s="3" t="s">
        <v>538</v>
      </c>
      <c r="E139" s="14" t="s">
        <v>503</v>
      </c>
    </row>
    <row r="140" spans="2:5" ht="12.75" customHeight="1" x14ac:dyDescent="0.25">
      <c r="B140" s="413">
        <v>35</v>
      </c>
      <c r="C140" s="409" t="s">
        <v>73</v>
      </c>
      <c r="D140" s="3" t="s">
        <v>20</v>
      </c>
      <c r="E140" s="14"/>
    </row>
    <row r="141" spans="2:5" ht="12.75" customHeight="1" x14ac:dyDescent="0.25">
      <c r="B141" s="414"/>
      <c r="C141" s="410"/>
      <c r="D141" s="3" t="s">
        <v>631</v>
      </c>
      <c r="E141" s="14">
        <v>1</v>
      </c>
    </row>
    <row r="142" spans="2:5" ht="12.75" customHeight="1" x14ac:dyDescent="0.25">
      <c r="B142" s="414"/>
      <c r="C142" s="410"/>
      <c r="D142" s="3" t="s">
        <v>632</v>
      </c>
      <c r="E142" s="14">
        <v>0.5</v>
      </c>
    </row>
    <row r="143" spans="2:5" ht="12.75" customHeight="1" x14ac:dyDescent="0.25">
      <c r="B143" s="414"/>
      <c r="C143" s="410"/>
      <c r="D143" s="3" t="s">
        <v>633</v>
      </c>
      <c r="E143" s="14">
        <v>0</v>
      </c>
    </row>
    <row r="144" spans="2:5" ht="12.75" customHeight="1" x14ac:dyDescent="0.25">
      <c r="B144" s="413">
        <v>36</v>
      </c>
      <c r="C144" s="409" t="s">
        <v>75</v>
      </c>
      <c r="D144" s="3" t="s">
        <v>20</v>
      </c>
      <c r="E144" s="14"/>
    </row>
    <row r="145" spans="2:5" ht="12.75" customHeight="1" x14ac:dyDescent="0.25">
      <c r="B145" s="414"/>
      <c r="C145" s="410"/>
      <c r="D145" s="3" t="s">
        <v>539</v>
      </c>
      <c r="E145" s="14">
        <v>1</v>
      </c>
    </row>
    <row r="146" spans="2:5" ht="12.75" customHeight="1" x14ac:dyDescent="0.25">
      <c r="B146" s="414"/>
      <c r="C146" s="410"/>
      <c r="D146" s="3" t="s">
        <v>540</v>
      </c>
      <c r="E146" s="14">
        <v>0</v>
      </c>
    </row>
    <row r="147" spans="2:5" ht="12.75" customHeight="1" x14ac:dyDescent="0.25">
      <c r="B147" s="414"/>
      <c r="C147" s="410"/>
      <c r="D147" s="3" t="s">
        <v>541</v>
      </c>
      <c r="E147" s="14" t="s">
        <v>503</v>
      </c>
    </row>
    <row r="148" spans="2:5" ht="12.75" customHeight="1" x14ac:dyDescent="0.25">
      <c r="B148" s="428">
        <v>37</v>
      </c>
      <c r="C148" s="409" t="s">
        <v>103</v>
      </c>
      <c r="D148" s="3" t="s">
        <v>20</v>
      </c>
      <c r="E148" s="14"/>
    </row>
    <row r="149" spans="2:5" ht="12.75" customHeight="1" x14ac:dyDescent="0.25">
      <c r="B149" s="428"/>
      <c r="C149" s="409"/>
      <c r="D149" s="3" t="s">
        <v>656</v>
      </c>
      <c r="E149" s="14">
        <v>1</v>
      </c>
    </row>
    <row r="150" spans="2:5" ht="12.75" customHeight="1" x14ac:dyDescent="0.25">
      <c r="B150" s="428"/>
      <c r="C150" s="409"/>
      <c r="D150" s="3" t="s">
        <v>657</v>
      </c>
      <c r="E150" s="14">
        <v>0</v>
      </c>
    </row>
    <row r="151" spans="2:5" ht="12.75" customHeight="1" x14ac:dyDescent="0.25">
      <c r="B151" s="428"/>
      <c r="C151" s="409"/>
      <c r="D151" s="3" t="s">
        <v>658</v>
      </c>
      <c r="E151" s="14" t="s">
        <v>503</v>
      </c>
    </row>
    <row r="152" spans="2:5" ht="12.75" customHeight="1" x14ac:dyDescent="0.25">
      <c r="B152" s="413">
        <v>38</v>
      </c>
      <c r="C152" s="409" t="s">
        <v>542</v>
      </c>
      <c r="D152" s="3" t="s">
        <v>20</v>
      </c>
      <c r="E152" s="14"/>
    </row>
    <row r="153" spans="2:5" ht="12.75" customHeight="1" x14ac:dyDescent="0.25">
      <c r="B153" s="413"/>
      <c r="C153" s="409"/>
      <c r="D153" s="3" t="s">
        <v>543</v>
      </c>
      <c r="E153" s="14">
        <v>1</v>
      </c>
    </row>
    <row r="154" spans="2:5" ht="12.75" customHeight="1" thickBot="1" x14ac:dyDescent="0.3">
      <c r="B154" s="415"/>
      <c r="C154" s="416"/>
      <c r="D154" s="15" t="s">
        <v>544</v>
      </c>
      <c r="E154" s="16">
        <v>0</v>
      </c>
    </row>
    <row r="155" spans="2:5" ht="12.75" customHeight="1" x14ac:dyDescent="0.25">
      <c r="B155" s="407">
        <v>39</v>
      </c>
      <c r="C155" s="409" t="s">
        <v>545</v>
      </c>
      <c r="D155" s="3" t="s">
        <v>20</v>
      </c>
      <c r="E155" s="6"/>
    </row>
    <row r="156" spans="2:5" ht="12.75" customHeight="1" x14ac:dyDescent="0.25">
      <c r="B156" s="408"/>
      <c r="C156" s="410"/>
      <c r="D156" s="3" t="s">
        <v>634</v>
      </c>
      <c r="E156" s="6">
        <v>1</v>
      </c>
    </row>
    <row r="157" spans="2:5" ht="12.75" customHeight="1" x14ac:dyDescent="0.25">
      <c r="B157" s="408"/>
      <c r="C157" s="410"/>
      <c r="D157" s="3" t="s">
        <v>547</v>
      </c>
      <c r="E157" s="6">
        <v>0.5</v>
      </c>
    </row>
    <row r="158" spans="2:5" ht="12.75" customHeight="1" x14ac:dyDescent="0.25">
      <c r="B158" s="408"/>
      <c r="C158" s="410"/>
      <c r="D158" s="3" t="s">
        <v>548</v>
      </c>
      <c r="E158" s="6">
        <v>0</v>
      </c>
    </row>
    <row r="159" spans="2:5" ht="15" customHeight="1" x14ac:dyDescent="0.25">
      <c r="B159" s="407">
        <v>40</v>
      </c>
      <c r="C159" s="409" t="s">
        <v>80</v>
      </c>
      <c r="D159" s="3" t="s">
        <v>20</v>
      </c>
      <c r="E159" s="6"/>
    </row>
    <row r="160" spans="2:5" ht="12.75" customHeight="1" x14ac:dyDescent="0.25">
      <c r="B160" s="408"/>
      <c r="C160" s="410"/>
      <c r="D160" s="3" t="s">
        <v>635</v>
      </c>
      <c r="E160" s="6">
        <v>1</v>
      </c>
    </row>
    <row r="161" spans="2:5" ht="12.75" customHeight="1" x14ac:dyDescent="0.25">
      <c r="B161" s="408"/>
      <c r="C161" s="410"/>
      <c r="D161" s="3" t="s">
        <v>636</v>
      </c>
      <c r="E161" s="6">
        <v>0.5</v>
      </c>
    </row>
    <row r="162" spans="2:5" ht="12.75" customHeight="1" x14ac:dyDescent="0.25">
      <c r="B162" s="408"/>
      <c r="C162" s="410"/>
      <c r="D162" s="3" t="s">
        <v>637</v>
      </c>
      <c r="E162" s="6">
        <v>0</v>
      </c>
    </row>
    <row r="163" spans="2:5" ht="12.75" customHeight="1" x14ac:dyDescent="0.25">
      <c r="B163" s="413">
        <v>41</v>
      </c>
      <c r="C163" s="409" t="s">
        <v>104</v>
      </c>
      <c r="D163" s="3" t="s">
        <v>20</v>
      </c>
      <c r="E163" s="14"/>
    </row>
    <row r="164" spans="2:5" ht="12.75" customHeight="1" x14ac:dyDescent="0.25">
      <c r="B164" s="413"/>
      <c r="C164" s="409"/>
      <c r="D164" s="3" t="s">
        <v>659</v>
      </c>
      <c r="E164" s="14">
        <v>1</v>
      </c>
    </row>
    <row r="165" spans="2:5" ht="12.75" customHeight="1" x14ac:dyDescent="0.25">
      <c r="B165" s="413"/>
      <c r="C165" s="409"/>
      <c r="D165" s="3" t="s">
        <v>660</v>
      </c>
      <c r="E165" s="6">
        <v>0</v>
      </c>
    </row>
    <row r="166" spans="2:5" ht="12.75" customHeight="1" x14ac:dyDescent="0.25">
      <c r="B166" s="407">
        <v>42</v>
      </c>
      <c r="C166" s="409" t="s">
        <v>82</v>
      </c>
      <c r="D166" s="3" t="s">
        <v>20</v>
      </c>
      <c r="E166" s="6"/>
    </row>
    <row r="167" spans="2:5" ht="12.75" customHeight="1" x14ac:dyDescent="0.25">
      <c r="B167" s="408"/>
      <c r="C167" s="410"/>
      <c r="D167" s="3" t="s">
        <v>549</v>
      </c>
      <c r="E167" s="6">
        <v>1</v>
      </c>
    </row>
    <row r="168" spans="2:5" ht="12.75" customHeight="1" x14ac:dyDescent="0.25">
      <c r="B168" s="408"/>
      <c r="C168" s="410"/>
      <c r="D168" s="3" t="s">
        <v>550</v>
      </c>
      <c r="E168" s="6">
        <v>0.5</v>
      </c>
    </row>
    <row r="169" spans="2:5" ht="12.75" customHeight="1" x14ac:dyDescent="0.25">
      <c r="B169" s="408"/>
      <c r="C169" s="410"/>
      <c r="D169" s="3" t="s">
        <v>551</v>
      </c>
      <c r="E169" s="6">
        <v>0</v>
      </c>
    </row>
    <row r="170" spans="2:5" ht="12.75" customHeight="1" x14ac:dyDescent="0.25">
      <c r="B170" s="407">
        <v>43</v>
      </c>
      <c r="C170" s="409" t="s">
        <v>83</v>
      </c>
      <c r="D170" s="3" t="s">
        <v>20</v>
      </c>
      <c r="E170" s="6"/>
    </row>
    <row r="171" spans="2:5" ht="12.75" customHeight="1" x14ac:dyDescent="0.25">
      <c r="B171" s="408"/>
      <c r="C171" s="410"/>
      <c r="D171" s="3" t="s">
        <v>555</v>
      </c>
      <c r="E171" s="6">
        <v>1</v>
      </c>
    </row>
    <row r="172" spans="2:5" ht="12.75" customHeight="1" x14ac:dyDescent="0.25">
      <c r="B172" s="408"/>
      <c r="C172" s="410"/>
      <c r="D172" s="3" t="s">
        <v>556</v>
      </c>
      <c r="E172" s="6">
        <v>0</v>
      </c>
    </row>
    <row r="173" spans="2:5" ht="12.75" customHeight="1" x14ac:dyDescent="0.25">
      <c r="B173" s="407">
        <v>44</v>
      </c>
      <c r="C173" s="409" t="s">
        <v>84</v>
      </c>
      <c r="D173" s="3" t="s">
        <v>20</v>
      </c>
      <c r="E173" s="6"/>
    </row>
    <row r="174" spans="2:5" ht="12.75" customHeight="1" x14ac:dyDescent="0.25">
      <c r="B174" s="408"/>
      <c r="C174" s="410"/>
      <c r="D174" s="3" t="s">
        <v>638</v>
      </c>
      <c r="E174" s="6">
        <v>0.5</v>
      </c>
    </row>
    <row r="175" spans="2:5" ht="12.75" customHeight="1" thickBot="1" x14ac:dyDescent="0.3">
      <c r="B175" s="411"/>
      <c r="C175" s="412"/>
      <c r="D175" s="7" t="s">
        <v>639</v>
      </c>
      <c r="E175" s="8">
        <v>0</v>
      </c>
    </row>
  </sheetData>
  <mergeCells count="88">
    <mergeCell ref="C163:C165"/>
    <mergeCell ref="B163:B165"/>
    <mergeCell ref="C97:C100"/>
    <mergeCell ref="B97:B100"/>
    <mergeCell ref="B101:B103"/>
    <mergeCell ref="C101:C103"/>
    <mergeCell ref="B104:B106"/>
    <mergeCell ref="C104:C106"/>
    <mergeCell ref="B107:B109"/>
    <mergeCell ref="C107:C109"/>
    <mergeCell ref="B110:B112"/>
    <mergeCell ref="C110:C112"/>
    <mergeCell ref="B113:B115"/>
    <mergeCell ref="C113:C115"/>
    <mergeCell ref="C120:C122"/>
    <mergeCell ref="B120:B122"/>
    <mergeCell ref="B69:B74"/>
    <mergeCell ref="C69:C74"/>
    <mergeCell ref="B80:B84"/>
    <mergeCell ref="C80:C84"/>
    <mergeCell ref="B127:B130"/>
    <mergeCell ref="C127:C130"/>
    <mergeCell ref="B85:B89"/>
    <mergeCell ref="C85:C89"/>
    <mergeCell ref="B90:B92"/>
    <mergeCell ref="C90:C92"/>
    <mergeCell ref="B93:B96"/>
    <mergeCell ref="C93:C96"/>
    <mergeCell ref="B116:B119"/>
    <mergeCell ref="C116:C119"/>
    <mergeCell ref="B123:B126"/>
    <mergeCell ref="C123:C126"/>
    <mergeCell ref="B2:B4"/>
    <mergeCell ref="C2:C4"/>
    <mergeCell ref="B5:B8"/>
    <mergeCell ref="C5:C8"/>
    <mergeCell ref="B9:B12"/>
    <mergeCell ref="C9:C12"/>
    <mergeCell ref="C13:C15"/>
    <mergeCell ref="B13:B15"/>
    <mergeCell ref="B30:B32"/>
    <mergeCell ref="C30:C32"/>
    <mergeCell ref="B33:B37"/>
    <mergeCell ref="C33:C37"/>
    <mergeCell ref="B16:B19"/>
    <mergeCell ref="C16:C19"/>
    <mergeCell ref="B20:B25"/>
    <mergeCell ref="C20:C25"/>
    <mergeCell ref="B26:B29"/>
    <mergeCell ref="C26:C29"/>
    <mergeCell ref="B43:B45"/>
    <mergeCell ref="C43:C45"/>
    <mergeCell ref="C38:C42"/>
    <mergeCell ref="B38:B42"/>
    <mergeCell ref="B75:B79"/>
    <mergeCell ref="C75:C79"/>
    <mergeCell ref="B46:B50"/>
    <mergeCell ref="C46:C50"/>
    <mergeCell ref="B51:B55"/>
    <mergeCell ref="C51:C55"/>
    <mergeCell ref="B56:B60"/>
    <mergeCell ref="C56:C60"/>
    <mergeCell ref="C61:C64"/>
    <mergeCell ref="B61:B64"/>
    <mergeCell ref="B65:B68"/>
    <mergeCell ref="C65:C68"/>
    <mergeCell ref="B131:B135"/>
    <mergeCell ref="C131:C135"/>
    <mergeCell ref="B136:B139"/>
    <mergeCell ref="C136:C139"/>
    <mergeCell ref="B140:B143"/>
    <mergeCell ref="C140:C143"/>
    <mergeCell ref="B155:B158"/>
    <mergeCell ref="C155:C158"/>
    <mergeCell ref="B159:B162"/>
    <mergeCell ref="C159:C162"/>
    <mergeCell ref="B144:B147"/>
    <mergeCell ref="C144:C147"/>
    <mergeCell ref="B152:B154"/>
    <mergeCell ref="C152:C154"/>
    <mergeCell ref="C148:C151"/>
    <mergeCell ref="B148:B151"/>
    <mergeCell ref="B166:B169"/>
    <mergeCell ref="C166:C169"/>
    <mergeCell ref="B170:B172"/>
    <mergeCell ref="C170:C172"/>
    <mergeCell ref="B173:B175"/>
    <mergeCell ref="C173:C175"/>
  </mergeCell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87792CFF1608498E8CABE1AECDF556" ma:contentTypeVersion="14" ma:contentTypeDescription="Create a new document." ma:contentTypeScope="" ma:versionID="64393e9601e448694c40ba43b1d364d5">
  <xsd:schema xmlns:xsd="http://www.w3.org/2001/XMLSchema" xmlns:xs="http://www.w3.org/2001/XMLSchema" xmlns:p="http://schemas.microsoft.com/office/2006/metadata/properties" xmlns:ns2="1c5b1ec5-656c-4515-adf7-bc82e4234a9e" xmlns:ns3="bcb257ca-c3f2-410e-b7f1-6ecdd199aafe" targetNamespace="http://schemas.microsoft.com/office/2006/metadata/properties" ma:root="true" ma:fieldsID="8ba422c7ba6df0f242fe52fc4ad517b7" ns2:_="" ns3:_="">
    <xsd:import namespace="1c5b1ec5-656c-4515-adf7-bc82e4234a9e"/>
    <xsd:import namespace="bcb257ca-c3f2-410e-b7f1-6ecdd199aaf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b1ec5-656c-4515-adf7-bc82e4234a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ea17b95-a0f7-4c1e-abd1-3200a77ac4b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cb257ca-c3f2-410e-b7f1-6ecdd199aaf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5b1ec5-656c-4515-adf7-bc82e4234a9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FF0B5D-0676-4405-ACAE-A050ABCC83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5b1ec5-656c-4515-adf7-bc82e4234a9e"/>
    <ds:schemaRef ds:uri="bcb257ca-c3f2-410e-b7f1-6ecdd199aa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F40A7B-080C-4BA4-8B3A-9A6D80C813B8}">
  <ds:schemaRefs>
    <ds:schemaRef ds:uri="http://schemas.microsoft.com/sharepoint/v3/contenttype/forms"/>
  </ds:schemaRefs>
</ds:datastoreItem>
</file>

<file path=customXml/itemProps3.xml><?xml version="1.0" encoding="utf-8"?>
<ds:datastoreItem xmlns:ds="http://schemas.openxmlformats.org/officeDocument/2006/customXml" ds:itemID="{73072B5E-FFDC-41F8-8622-CEA249D420D9}">
  <ds:schemaRefs>
    <ds:schemaRef ds:uri="http://schemas.microsoft.com/office/2006/metadata/properties"/>
    <ds:schemaRef ds:uri="http://schemas.microsoft.com/office/infopath/2007/PartnerControls"/>
    <ds:schemaRef ds:uri="1c5b1ec5-656c-4515-adf7-bc82e4234a9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Introduction</vt:lpstr>
      <vt:lpstr>Small &amp; Medium Events</vt:lpstr>
      <vt:lpstr>Large Events</vt:lpstr>
      <vt:lpstr>Virtual Events</vt:lpstr>
      <vt:lpstr>Estimated Travel Emissions - No</vt:lpstr>
      <vt:lpstr>Criteria Emissions</vt:lpstr>
      <vt:lpstr>Criteria VEs</vt:lpstr>
      <vt:lpstr>Criteria SMEs</vt:lpstr>
      <vt:lpstr>Criteria LEs</vt:lpstr>
      <vt:lpstr>References - Combined</vt:lpstr>
      <vt:lpstr>References - Students</vt:lpstr>
      <vt:lpstr>References - Staff</vt:lpstr>
      <vt:lpstr>References - Faculty</vt:lpstr>
      <vt:lpstr>Emissions Factors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Divya Sharma</dc:creator>
  <cp:keywords/>
  <dc:description/>
  <cp:lastModifiedBy>Ann Duong</cp:lastModifiedBy>
  <cp:revision/>
  <dcterms:created xsi:type="dcterms:W3CDTF">2021-11-05T21:53:41Z</dcterms:created>
  <dcterms:modified xsi:type="dcterms:W3CDTF">2025-06-26T18:26:32Z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0x0101002487792CFF1608498E8CABE1AECDF556</vt:lpwstr>
  </property>
  <property fmtid="{D5CDD505-2E9C-101B-9397-08002B2CF9AE}" pid="3" name="MediaServiceImageTags">
    <vt:lpwstr/>
  </property>
</Properties>
</file>